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0" yWindow="555" windowWidth="15480" windowHeight="11640" activeTab="1"/>
  </bookViews>
  <sheets>
    <sheet name="Rekapitulace stavby" sheetId="1" r:id="rId1"/>
    <sheet name="1 - KLIMATIZACE ZASEDACÍ ..." sheetId="2" r:id="rId2"/>
  </sheets>
  <definedNames>
    <definedName name="_xlnm._FilterDatabase" localSheetId="1" hidden="1">'1 - KLIMATIZACE ZASEDACÍ ...'!$C$121:$K$156</definedName>
    <definedName name="_xlnm.Print_Titles" localSheetId="1">'1 - KLIMATIZACE ZASEDACÍ ...'!$121:$121</definedName>
    <definedName name="_xlnm.Print_Titles" localSheetId="0">'Rekapitulace stavby'!$92:$92</definedName>
    <definedName name="_xlnm.Print_Area" localSheetId="1">'1 - KLIMATIZACE ZASEDACÍ ...'!$C$4:$J$76,'1 - KLIMATIZACE ZASEDACÍ ...'!$C$82:$J$105,'1 - KLIMATIZACE ZASEDACÍ ...'!$C$111:$K$156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BK153" i="2" s="1"/>
  <c r="J153" i="2" s="1"/>
  <c r="J104" i="2" s="1"/>
  <c r="J155" i="2"/>
  <c r="BE155" i="2" s="1"/>
  <c r="BI154" i="2"/>
  <c r="BH154" i="2"/>
  <c r="BG154" i="2"/>
  <c r="BF154" i="2"/>
  <c r="T154" i="2"/>
  <c r="T153" i="2"/>
  <c r="R154" i="2"/>
  <c r="R153" i="2" s="1"/>
  <c r="P154" i="2"/>
  <c r="BK154" i="2"/>
  <c r="J154" i="2"/>
  <c r="BE154" i="2" s="1"/>
  <c r="BI152" i="2"/>
  <c r="BH152" i="2"/>
  <c r="BG152" i="2"/>
  <c r="BF152" i="2"/>
  <c r="T152" i="2"/>
  <c r="T151" i="2" s="1"/>
  <c r="R152" i="2"/>
  <c r="R151" i="2" s="1"/>
  <c r="P152" i="2"/>
  <c r="P151" i="2"/>
  <c r="BK152" i="2"/>
  <c r="BK151" i="2" s="1"/>
  <c r="J151" i="2" s="1"/>
  <c r="J103" i="2" s="1"/>
  <c r="J152" i="2"/>
  <c r="BE152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T148" i="2" s="1"/>
  <c r="R149" i="2"/>
  <c r="P149" i="2"/>
  <c r="BK149" i="2"/>
  <c r="J149" i="2"/>
  <c r="BE149" i="2" s="1"/>
  <c r="BI146" i="2"/>
  <c r="BH146" i="2"/>
  <c r="BG146" i="2"/>
  <c r="BF146" i="2"/>
  <c r="T146" i="2"/>
  <c r="R146" i="2"/>
  <c r="P146" i="2"/>
  <c r="BK146" i="2"/>
  <c r="J146" i="2"/>
  <c r="BE146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T141" i="2" s="1"/>
  <c r="R142" i="2"/>
  <c r="P142" i="2"/>
  <c r="P141" i="2" s="1"/>
  <c r="BK142" i="2"/>
  <c r="J142" i="2"/>
  <c r="BE142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P129" i="2" s="1"/>
  <c r="BK130" i="2"/>
  <c r="BK129" i="2"/>
  <c r="J129" i="2" s="1"/>
  <c r="J98" i="2" s="1"/>
  <c r="J130" i="2"/>
  <c r="BE130" i="2" s="1"/>
  <c r="BI128" i="2"/>
  <c r="BH128" i="2"/>
  <c r="BG128" i="2"/>
  <c r="BF128" i="2"/>
  <c r="T128" i="2"/>
  <c r="T127" i="2" s="1"/>
  <c r="R128" i="2"/>
  <c r="R127" i="2" s="1"/>
  <c r="P128" i="2"/>
  <c r="P127" i="2" s="1"/>
  <c r="BK128" i="2"/>
  <c r="BK127" i="2"/>
  <c r="J127" i="2" s="1"/>
  <c r="J97" i="2" s="1"/>
  <c r="J128" i="2"/>
  <c r="BE128" i="2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F33" i="2" s="1"/>
  <c r="BB95" i="1" s="1"/>
  <c r="BB94" i="1" s="1"/>
  <c r="BF125" i="2"/>
  <c r="F32" i="2" s="1"/>
  <c r="BA95" i="1" s="1"/>
  <c r="BA94" i="1" s="1"/>
  <c r="J32" i="2"/>
  <c r="AW95" i="1" s="1"/>
  <c r="T125" i="2"/>
  <c r="T124" i="2" s="1"/>
  <c r="R125" i="2"/>
  <c r="R124" i="2" s="1"/>
  <c r="P125" i="2"/>
  <c r="P124" i="2" s="1"/>
  <c r="BK125" i="2"/>
  <c r="BK124" i="2"/>
  <c r="J125" i="2"/>
  <c r="BE125" i="2" s="1"/>
  <c r="J118" i="2"/>
  <c r="F118" i="2"/>
  <c r="F116" i="2"/>
  <c r="E114" i="2"/>
  <c r="J89" i="2"/>
  <c r="F89" i="2"/>
  <c r="F87" i="2"/>
  <c r="E85" i="2"/>
  <c r="J22" i="2"/>
  <c r="E22" i="2"/>
  <c r="J90" i="2" s="1"/>
  <c r="J21" i="2"/>
  <c r="J16" i="2"/>
  <c r="E16" i="2"/>
  <c r="F90" i="2" s="1"/>
  <c r="J15" i="2"/>
  <c r="J10" i="2"/>
  <c r="J116" i="2" s="1"/>
  <c r="AS94" i="1"/>
  <c r="L90" i="1"/>
  <c r="AM90" i="1"/>
  <c r="AM89" i="1"/>
  <c r="L89" i="1"/>
  <c r="AM87" i="1"/>
  <c r="L87" i="1"/>
  <c r="L85" i="1"/>
  <c r="L84" i="1"/>
  <c r="BK141" i="2" l="1"/>
  <c r="J141" i="2" s="1"/>
  <c r="J100" i="2" s="1"/>
  <c r="P135" i="2"/>
  <c r="P123" i="2" s="1"/>
  <c r="BK135" i="2"/>
  <c r="J135" i="2" s="1"/>
  <c r="J99" i="2" s="1"/>
  <c r="R141" i="2"/>
  <c r="R129" i="2"/>
  <c r="T129" i="2"/>
  <c r="T123" i="2" s="1"/>
  <c r="T122" i="2" s="1"/>
  <c r="BK148" i="2"/>
  <c r="T135" i="2"/>
  <c r="F34" i="2"/>
  <c r="BC95" i="1" s="1"/>
  <c r="BC94" i="1" s="1"/>
  <c r="P148" i="2"/>
  <c r="P153" i="2"/>
  <c r="R135" i="2"/>
  <c r="F35" i="2"/>
  <c r="BD95" i="1" s="1"/>
  <c r="BD94" i="1" s="1"/>
  <c r="W33" i="1" s="1"/>
  <c r="R148" i="2"/>
  <c r="R147" i="2" s="1"/>
  <c r="J87" i="2"/>
  <c r="BK147" i="2"/>
  <c r="J147" i="2" s="1"/>
  <c r="J101" i="2" s="1"/>
  <c r="J148" i="2"/>
  <c r="J102" i="2" s="1"/>
  <c r="F31" i="2"/>
  <c r="AZ95" i="1" s="1"/>
  <c r="AZ94" i="1" s="1"/>
  <c r="W32" i="1"/>
  <c r="AY94" i="1"/>
  <c r="R123" i="2"/>
  <c r="AX94" i="1"/>
  <c r="W31" i="1"/>
  <c r="J31" i="2"/>
  <c r="AV95" i="1" s="1"/>
  <c r="AT95" i="1" s="1"/>
  <c r="W30" i="1"/>
  <c r="AW94" i="1"/>
  <c r="AK30" i="1" s="1"/>
  <c r="BK123" i="2"/>
  <c r="T147" i="2"/>
  <c r="J119" i="2"/>
  <c r="F119" i="2"/>
  <c r="J124" i="2"/>
  <c r="J96" i="2" s="1"/>
  <c r="R122" i="2" l="1"/>
  <c r="P147" i="2"/>
  <c r="P122" i="2" s="1"/>
  <c r="AU95" i="1" s="1"/>
  <c r="AU94" i="1" s="1"/>
  <c r="W29" i="1"/>
  <c r="AV94" i="1"/>
  <c r="J123" i="2"/>
  <c r="J95" i="2" s="1"/>
  <c r="BK122" i="2"/>
  <c r="J122" i="2" s="1"/>
  <c r="AK29" i="1" l="1"/>
  <c r="AT94" i="1"/>
  <c r="J28" i="2"/>
  <c r="J94" i="2"/>
  <c r="J37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<sst xmlns="http://schemas.openxmlformats.org/spreadsheetml/2006/main" count="674" uniqueCount="230">
  <si>
    <t>Export Komplet</t>
  </si>
  <si>
    <t/>
  </si>
  <si>
    <t>2.0</t>
  </si>
  <si>
    <t>False</t>
  </si>
  <si>
    <t>{94bf0056-9ebd-41bf-a14c-34ffa733a525}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</si>
  <si>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</si>
  <si>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</si>
  <si>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</si>
  <si>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</si>
  <si>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</si>
  <si>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</si>
  <si>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</si>
  <si>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</si>
  <si>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</si>
  <si>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</si>
  <si>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</si>
  <si>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</si>
  <si>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KLIMATIZACE ZASEDACÍ MÍSTNOSTI HORNÍ NÁM. 382/69, OPAVA</t>
  </si>
  <si>
    <t>KSO:</t>
  </si>
  <si>
    <t>CC-CZ:</t>
  </si>
  <si>
    <t>Místo:</t>
  </si>
  <si>
    <t>Opava</t>
  </si>
  <si>
    <t>Datum:</t>
  </si>
  <si>
    <t>23. 7. 2019</t>
  </si>
  <si>
    <t>Zadavatel:</t>
  </si>
  <si>
    <t>IČ:</t>
  </si>
  <si>
    <t>Statutární město Opava</t>
  </si>
  <si>
    <t>DIČ:</t>
  </si>
  <si>
    <t>Uchazeč:</t>
  </si>
  <si>
    <t>Vyplň údaj</t>
  </si>
  <si>
    <t>Projektant:</t>
  </si>
  <si>
    <t>ing. Jiří Krajcar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</si>
  <si>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</si>
  <si>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</si>
  <si>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</si>
  <si>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</si>
  <si>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</si>
  <si>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</si>
  <si>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</si>
  <si>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</si>
  <si>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</si>
  <si>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</si>
  <si>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</si>
  <si>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</si>
  <si>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</si>
  <si>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</si>
  <si>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</si>
  <si>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</si>
  <si>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</si>
  <si>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</si>
  <si>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</si>
  <si>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</si>
  <si>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</si>
  <si>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</si>
  <si>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</si>
  <si>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</si>
  <si>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</si>
  <si>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</si>
  <si>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</si>
  <si>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</si>
  <si>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</si>
  <si>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</si>
  <si>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</si>
  <si>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</si>
  <si>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</si>
  <si>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</si>
  <si>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</si>
  <si>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</si>
  <si>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</si>
  <si>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</si>
  <si>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</si>
  <si>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</si>
  <si>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</si>
  <si>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</si>
  <si>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</si>
  <si>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</si>
  <si>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</si>
  <si>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</si>
  <si>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</si>
  <si>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</si>
  <si>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</si>
  <si>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</si>
  <si>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</si>
  <si>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</si>
  <si>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</si>
  <si>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</si>
  <si>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</si>
  <si>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</si>
  <si>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</si>
  <si>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</si>
  <si>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</si>
  <si>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</si>
  <si>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</si>
  <si>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</si>
  <si>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</si>
  <si>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</si>
  <si>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</si>
  <si>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784 - Dokončovací práce - malby a tapety</t>
  </si>
  <si>
    <t xml:space="preserve">    799 - Samostatné rozpočty PSV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</si>
  <si>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</si>
  <si>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</si>
  <si>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</si>
  <si>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</si>
  <si>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</si>
  <si>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</si>
  <si>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</si>
  <si>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</si>
  <si>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</si>
  <si>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</si>
  <si>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</si>
  <si>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</si>
  <si>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</si>
  <si>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</si>
  <si>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</si>
  <si>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</si>
  <si>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</si>
  <si>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</si>
  <si>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</si>
  <si>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310237251</t>
  </si>
  <si>
    <t>Zazdívka otvorů pl do 0,25 m2 ve zdivu nadzákladovém cihlami pálenými tl do 450 mm</t>
  </si>
  <si>
    <t>kus</t>
  </si>
  <si>
    <t>CS ÚRS 2019 01</t>
  </si>
  <si>
    <t>4</t>
  </si>
  <si>
    <t>-846272314</t>
  </si>
  <si>
    <t>346244371</t>
  </si>
  <si>
    <t>Zazdívka o tl 140 mm rýh, nik nebo kapes z cihel pálených</t>
  </si>
  <si>
    <t>m2</t>
  </si>
  <si>
    <t>CS ÚRS 2018 02</t>
  </si>
  <si>
    <t>-1866729499</t>
  </si>
  <si>
    <t>Vodorovné konstrukce</t>
  </si>
  <si>
    <t>411388621</t>
  </si>
  <si>
    <t>Zabetonování otvorů tl do 150 mm ze suchých směsí pl do 0,25 m2 ve stropech</t>
  </si>
  <si>
    <t>-1839881674</t>
  </si>
  <si>
    <t>6</t>
  </si>
  <si>
    <t>Úpravy povrchů, podlahy a osazování výplní</t>
  </si>
  <si>
    <t>611315202</t>
  </si>
  <si>
    <t>Vápenná hrubá omítka malých ploch do 0,25 m2 na stropech</t>
  </si>
  <si>
    <t>1158377290</t>
  </si>
  <si>
    <t>5</t>
  </si>
  <si>
    <t>611325421</t>
  </si>
  <si>
    <t>Oprava vnitřní vápenocementové štukové omítky stropů v rozsahu plochy do 10%</t>
  </si>
  <si>
    <t>690387770</t>
  </si>
  <si>
    <t>612315201</t>
  </si>
  <si>
    <t>Vápenná hrubá omítka malých ploch do 0,09 m2 na stěnách</t>
  </si>
  <si>
    <t>294938690</t>
  </si>
  <si>
    <t>7</t>
  </si>
  <si>
    <t>612325421</t>
  </si>
  <si>
    <t>Oprava vnitřní vápenocementové štukové omítky stěn v rozsahu plochy do 10%</t>
  </si>
  <si>
    <t>-671506072</t>
  </si>
  <si>
    <t>8</t>
  </si>
  <si>
    <t>612329p.c.</t>
  </si>
  <si>
    <t>Vyspravení střešního pláště po prostupech potrubí</t>
  </si>
  <si>
    <t>soubor</t>
  </si>
  <si>
    <t>-400942780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</si>
  <si>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</si>
  <si>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</si>
  <si>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</si>
  <si>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</si>
  <si>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1417329569</t>
  </si>
  <si>
    <t>10</t>
  </si>
  <si>
    <t>952901111</t>
  </si>
  <si>
    <t>Vyčištění budov bytové a občanské výstavby při výšce podlaží do 4 m</t>
  </si>
  <si>
    <t>-991818298</t>
  </si>
  <si>
    <t>11</t>
  </si>
  <si>
    <t>971033181</t>
  </si>
  <si>
    <t>Vybourání otvorů ve zdivu cihelném D do 60 mm na MVC nebo MV tl do 900 mm</t>
  </si>
  <si>
    <t>1963637460</t>
  </si>
  <si>
    <t>12</t>
  </si>
  <si>
    <t>972055341</t>
  </si>
  <si>
    <t>Vybourání otvorů ve stropech z ŽB prefabrikátů pl do 0,25 m2 tl přes 120 mm</t>
  </si>
  <si>
    <t>564048082</t>
  </si>
  <si>
    <t>13</t>
  </si>
  <si>
    <t>974031164</t>
  </si>
  <si>
    <t>Vysekání rýh ve zdivu cihelném hl do 150 mm š do 150 mm</t>
  </si>
  <si>
    <t>m</t>
  </si>
  <si>
    <t>663603016</t>
  </si>
  <si>
    <t>997</t>
  </si>
  <si>
    <t>Přesun sutě</t>
  </si>
  <si>
    <t>14</t>
  </si>
  <si>
    <t>997013211</t>
  </si>
  <si>
    <t>Vnitrostaveništní doprava suti a vybouraných hmot pro budovy v do 6 m ručně</t>
  </si>
  <si>
    <t>t</t>
  </si>
  <si>
    <t>705603165</t>
  </si>
  <si>
    <t>997013501</t>
  </si>
  <si>
    <t>Odvoz suti a vybouraných hmot na skládku nebo meziskládku do 1 km se složením</t>
  </si>
  <si>
    <t>479523126</t>
  </si>
  <si>
    <t>16</t>
  </si>
  <si>
    <t>997013511</t>
  </si>
  <si>
    <t>Odvoz suti a vybouraných hmot z meziskládky na skládku do 1 km s naložením a se složením</t>
  </si>
  <si>
    <t>1389859630</t>
  </si>
  <si>
    <t>VV</t>
  </si>
  <si>
    <t>0,130894736842105*19 'Přepočtené koeficientem množství</t>
  </si>
  <si>
    <t>17</t>
  </si>
  <si>
    <t>997013831</t>
  </si>
  <si>
    <t>Poplatek za uložení na skládce (skládkovné) stavebního odpadu směsného kód odpadu 170 904</t>
  </si>
  <si>
    <t>-2037481391</t>
  </si>
  <si>
    <t>PSV</t>
  </si>
  <si>
    <t>Práce a dodávky PSV</t>
  </si>
  <si>
    <t>763</t>
  </si>
  <si>
    <t>Konstrukce suché výstavby</t>
  </si>
  <si>
    <t>18</t>
  </si>
  <si>
    <t>763164p.c.</t>
  </si>
  <si>
    <t>SDK kryt potrubí tvaru L š do 0,4 m desky 1xA 12,5</t>
  </si>
  <si>
    <t>-496488825</t>
  </si>
  <si>
    <t>19</t>
  </si>
  <si>
    <t>998763402</t>
  </si>
  <si>
    <t>Přesun hmot procentní pro sádrokartonové konstrukce v objektech v do 12 m</t>
  </si>
  <si>
    <t>%</t>
  </si>
  <si>
    <t>-1788214246</t>
  </si>
  <si>
    <t>784</t>
  </si>
  <si>
    <t>Dokončovací práce - malby a tapety</t>
  </si>
  <si>
    <t>20</t>
  </si>
  <si>
    <t>784211001</t>
  </si>
  <si>
    <t>Jednonásobné bílé malby ze směsí za mokra výborně otěruvzdorných v místnostech výšky do 3,80 m</t>
  </si>
  <si>
    <t>1797070203</t>
  </si>
  <si>
    <t>799</t>
  </si>
  <si>
    <t>Samostatné rozpočty PSV</t>
  </si>
  <si>
    <t>7211</t>
  </si>
  <si>
    <t>ZDRAVOINSTALACE - viz samostatný rozpočet</t>
  </si>
  <si>
    <t>Kč</t>
  </si>
  <si>
    <t>1298710670</t>
  </si>
  <si>
    <t>22</t>
  </si>
  <si>
    <t>7311</t>
  </si>
  <si>
    <t>VZDUCHOTECHNIKA - viz samostatný rozpočet</t>
  </si>
  <si>
    <t>-188387354</t>
  </si>
  <si>
    <t>23</t>
  </si>
  <si>
    <t>211</t>
  </si>
  <si>
    <t>ELEKTROINSTALACE - viz samostatný rozpočet</t>
  </si>
  <si>
    <t>64</t>
  </si>
  <si>
    <t>-2137149499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</si>
</sst>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88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99" t="s">
        <v>14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7"/>
      <c r="BE5" s="206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200" t="s">
        <v>17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7"/>
      <c r="BE6" s="207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07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07"/>
      <c r="BS8" s="14" t="s">
        <v>6</v>
      </c>
    </row>
    <row r="9" spans="1:74" ht="14.45" customHeight="1">
      <c r="B9" s="17"/>
      <c r="AR9" s="17"/>
      <c r="BE9" s="207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207"/>
      <c r="BS10" s="14" t="s">
        <v>6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1</v>
      </c>
      <c r="AR11" s="17"/>
      <c r="BE11" s="207"/>
      <c r="BS11" s="14" t="s">
        <v>6</v>
      </c>
    </row>
    <row r="12" spans="1:74" ht="6.95" customHeight="1">
      <c r="B12" s="17"/>
      <c r="AR12" s="17"/>
      <c r="BE12" s="207"/>
      <c r="BS12" s="14" t="s">
        <v>6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207"/>
      <c r="BS13" s="14" t="s">
        <v>6</v>
      </c>
    </row>
    <row r="14" spans="1:74" ht="12.75">
      <c r="B14" s="17"/>
      <c r="E14" s="201" t="s">
        <v>29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4" t="s">
        <v>27</v>
      </c>
      <c r="AN14" s="26" t="s">
        <v>29</v>
      </c>
      <c r="AR14" s="17"/>
      <c r="BE14" s="207"/>
      <c r="BS14" s="14" t="s">
        <v>6</v>
      </c>
    </row>
    <row r="15" spans="1:74" ht="6.95" customHeight="1">
      <c r="B15" s="17"/>
      <c r="AR15" s="17"/>
      <c r="BE15" s="207"/>
      <c r="BS15" s="14" t="s">
        <v>3</v>
      </c>
    </row>
    <row r="16" spans="1:74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207"/>
      <c r="BS16" s="14" t="s">
        <v>3</v>
      </c>
    </row>
    <row r="17" spans="2:71" ht="18.399999999999999" customHeight="1">
      <c r="B17" s="17"/>
      <c r="E17" s="22" t="s">
        <v>31</v>
      </c>
      <c r="AK17" s="24" t="s">
        <v>27</v>
      </c>
      <c r="AN17" s="22" t="s">
        <v>1</v>
      </c>
      <c r="AR17" s="17"/>
      <c r="BE17" s="207"/>
      <c r="BS17" s="14" t="s">
        <v>32</v>
      </c>
    </row>
    <row r="18" spans="2:71" ht="6.95" customHeight="1">
      <c r="B18" s="17"/>
      <c r="AR18" s="17"/>
      <c r="BE18" s="207"/>
      <c r="BS18" s="14" t="s">
        <v>6</v>
      </c>
    </row>
    <row r="19" spans="2:71" ht="12" customHeight="1">
      <c r="B19" s="17"/>
      <c r="D19" s="24" t="s">
        <v>33</v>
      </c>
      <c r="AK19" s="24" t="s">
        <v>25</v>
      </c>
      <c r="AN19" s="22" t="s">
        <v>1</v>
      </c>
      <c r="AR19" s="17"/>
      <c r="BE19" s="207"/>
      <c r="BS19" s="14" t="s">
        <v>6</v>
      </c>
    </row>
    <row r="20" spans="2:71" ht="18.399999999999999" customHeight="1">
      <c r="B20" s="17"/>
      <c r="E20" s="22" t="s">
        <v>34</v>
      </c>
      <c r="AK20" s="24" t="s">
        <v>27</v>
      </c>
      <c r="AN20" s="22" t="s">
        <v>1</v>
      </c>
      <c r="AR20" s="17"/>
      <c r="BE20" s="207"/>
      <c r="BS20" s="14" t="s">
        <v>32</v>
      </c>
    </row>
    <row r="21" spans="2:71" ht="6.95" customHeight="1">
      <c r="B21" s="17"/>
      <c r="AR21" s="17"/>
      <c r="BE21" s="207"/>
    </row>
    <row r="22" spans="2:71" ht="12" customHeight="1">
      <c r="B22" s="17"/>
      <c r="D22" s="24" t="s">
        <v>35</v>
      </c>
      <c r="AR22" s="17"/>
      <c r="BE22" s="207"/>
    </row>
    <row r="23" spans="2:71" ht="16.5" customHeight="1">
      <c r="B23" s="17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7"/>
      <c r="BE23" s="207"/>
    </row>
    <row r="24" spans="2:71" ht="6.95" customHeight="1">
      <c r="B24" s="17"/>
      <c r="AR24" s="17"/>
      <c r="BE24" s="207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7"/>
    </row>
    <row r="26" spans="2:71" s="1" customFormat="1" ht="25.9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09">
        <f>ROUND(AG94,2)</f>
        <v>0</v>
      </c>
      <c r="AL26" s="210"/>
      <c r="AM26" s="210"/>
      <c r="AN26" s="210"/>
      <c r="AO26" s="210"/>
      <c r="AR26" s="29"/>
      <c r="BE26" s="207"/>
    </row>
    <row r="27" spans="2:71" s="1" customFormat="1" ht="6.95" customHeight="1">
      <c r="B27" s="29"/>
      <c r="AR27" s="29"/>
      <c r="BE27" s="207"/>
    </row>
    <row r="28" spans="2:71" s="1" customFormat="1" ht="12.75">
      <c r="B28" s="29"/>
      <c r="L28" s="204" t="s">
        <v>37</v>
      </c>
      <c r="M28" s="204"/>
      <c r="N28" s="204"/>
      <c r="O28" s="204"/>
      <c r="P28" s="204"/>
      <c r="W28" s="204" t="s">
        <v>38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39</v>
      </c>
      <c r="AL28" s="204"/>
      <c r="AM28" s="204"/>
      <c r="AN28" s="204"/>
      <c r="AO28" s="204"/>
      <c r="AR28" s="29"/>
      <c r="BE28" s="207"/>
    </row>
    <row r="29" spans="2:71" s="2" customFormat="1" ht="14.45" customHeight="1">
      <c r="B29" s="33"/>
      <c r="D29" s="24" t="s">
        <v>40</v>
      </c>
      <c r="F29" s="24" t="s">
        <v>41</v>
      </c>
      <c r="L29" s="172">
        <v>0.21</v>
      </c>
      <c r="M29" s="173"/>
      <c r="N29" s="173"/>
      <c r="O29" s="173"/>
      <c r="P29" s="173"/>
      <c r="W29" s="205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205">
        <f>ROUND(AV94, 2)</f>
        <v>0</v>
      </c>
      <c r="AL29" s="173"/>
      <c r="AM29" s="173"/>
      <c r="AN29" s="173"/>
      <c r="AO29" s="173"/>
      <c r="AR29" s="33"/>
      <c r="BE29" s="208"/>
    </row>
    <row r="30" spans="2:71" s="2" customFormat="1" ht="14.45" customHeight="1">
      <c r="B30" s="33"/>
      <c r="F30" s="24" t="s">
        <v>42</v>
      </c>
      <c r="L30" s="172">
        <v>0.15</v>
      </c>
      <c r="M30" s="173"/>
      <c r="N30" s="173"/>
      <c r="O30" s="173"/>
      <c r="P30" s="173"/>
      <c r="W30" s="205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205">
        <f>ROUND(AW94, 2)</f>
        <v>0</v>
      </c>
      <c r="AL30" s="173"/>
      <c r="AM30" s="173"/>
      <c r="AN30" s="173"/>
      <c r="AO30" s="173"/>
      <c r="AR30" s="33"/>
      <c r="BE30" s="208"/>
    </row>
    <row r="31" spans="2:71" s="2" customFormat="1" ht="14.45" hidden="1" customHeight="1">
      <c r="B31" s="33"/>
      <c r="F31" s="24" t="s">
        <v>43</v>
      </c>
      <c r="L31" s="172">
        <v>0.21</v>
      </c>
      <c r="M31" s="173"/>
      <c r="N31" s="173"/>
      <c r="O31" s="173"/>
      <c r="P31" s="173"/>
      <c r="W31" s="205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205">
        <v>0</v>
      </c>
      <c r="AL31" s="173"/>
      <c r="AM31" s="173"/>
      <c r="AN31" s="173"/>
      <c r="AO31" s="173"/>
      <c r="AR31" s="33"/>
      <c r="BE31" s="208"/>
    </row>
    <row r="32" spans="2:71" s="2" customFormat="1" ht="14.45" hidden="1" customHeight="1">
      <c r="B32" s="33"/>
      <c r="F32" s="24" t="s">
        <v>44</v>
      </c>
      <c r="L32" s="172">
        <v>0.15</v>
      </c>
      <c r="M32" s="173"/>
      <c r="N32" s="173"/>
      <c r="O32" s="173"/>
      <c r="P32" s="173"/>
      <c r="W32" s="205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205">
        <v>0</v>
      </c>
      <c r="AL32" s="173"/>
      <c r="AM32" s="173"/>
      <c r="AN32" s="173"/>
      <c r="AO32" s="173"/>
      <c r="AR32" s="33"/>
      <c r="BE32" s="208"/>
    </row>
    <row r="33" spans="2:57" s="2" customFormat="1" ht="14.45" hidden="1" customHeight="1">
      <c r="B33" s="33"/>
      <c r="F33" s="24" t="s">
        <v>45</v>
      </c>
      <c r="L33" s="172">
        <v>0</v>
      </c>
      <c r="M33" s="173"/>
      <c r="N33" s="173"/>
      <c r="O33" s="173"/>
      <c r="P33" s="173"/>
      <c r="W33" s="205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205">
        <v>0</v>
      </c>
      <c r="AL33" s="173"/>
      <c r="AM33" s="173"/>
      <c r="AN33" s="173"/>
      <c r="AO33" s="173"/>
      <c r="AR33" s="33"/>
      <c r="BE33" s="208"/>
    </row>
    <row r="34" spans="2:57" s="1" customFormat="1" ht="6.95" customHeight="1">
      <c r="B34" s="29"/>
      <c r="AR34" s="29"/>
      <c r="BE34" s="207"/>
    </row>
    <row r="35" spans="2:57" s="1" customFormat="1" ht="25.9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184" t="s">
        <v>48</v>
      </c>
      <c r="Y35" s="185"/>
      <c r="Z35" s="185"/>
      <c r="AA35" s="185"/>
      <c r="AB35" s="185"/>
      <c r="AC35" s="36"/>
      <c r="AD35" s="36"/>
      <c r="AE35" s="36"/>
      <c r="AF35" s="36"/>
      <c r="AG35" s="36"/>
      <c r="AH35" s="36"/>
      <c r="AI35" s="36"/>
      <c r="AJ35" s="36"/>
      <c r="AK35" s="186">
        <f>SUM(AK26:AK33)</f>
        <v>0</v>
      </c>
      <c r="AL35" s="185"/>
      <c r="AM35" s="185"/>
      <c r="AN35" s="185"/>
      <c r="AO35" s="187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49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50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9"/>
      <c r="D60" s="40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51</v>
      </c>
      <c r="AI60" s="31"/>
      <c r="AJ60" s="31"/>
      <c r="AK60" s="31"/>
      <c r="AL60" s="31"/>
      <c r="AM60" s="40" t="s">
        <v>52</v>
      </c>
      <c r="AN60" s="31"/>
      <c r="AO60" s="31"/>
      <c r="AR60" s="29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9"/>
      <c r="D64" s="38" t="s">
        <v>53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54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9"/>
      <c r="D75" s="40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51</v>
      </c>
      <c r="AI75" s="31"/>
      <c r="AJ75" s="31"/>
      <c r="AK75" s="31"/>
      <c r="AL75" s="31"/>
      <c r="AM75" s="40" t="s">
        <v>52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0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0" s="1" customFormat="1" ht="24.95" customHeight="1">
      <c r="B82" s="29"/>
      <c r="C82" s="18" t="s">
        <v>55</v>
      </c>
      <c r="AR82" s="29"/>
    </row>
    <row r="83" spans="1:90" s="1" customFormat="1" ht="6.95" customHeight="1">
      <c r="B83" s="29"/>
      <c r="AR83" s="29"/>
    </row>
    <row r="84" spans="1:90" s="3" customFormat="1" ht="12" customHeight="1">
      <c r="B84" s="45"/>
      <c r="C84" s="24" t="s">
        <v>13</v>
      </c>
      <c r="L84" s="3" t="str">
        <f>K5</f>
        <v>1</v>
      </c>
      <c r="AR84" s="45"/>
    </row>
    <row r="85" spans="1:90" s="4" customFormat="1" ht="36.950000000000003" customHeight="1">
      <c r="B85" s="46"/>
      <c r="C85" s="47" t="s">
        <v>16</v>
      </c>
      <c r="L85" s="192" t="str">
        <f>K6</f>
        <v>KLIMATIZACE ZASEDACÍ MÍSTNOSTI HORNÍ NÁM. 382/69, OPAVA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46"/>
    </row>
    <row r="86" spans="1:90" s="1" customFormat="1" ht="6.95" customHeight="1">
      <c r="B86" s="29"/>
      <c r="AR86" s="29"/>
    </row>
    <row r="87" spans="1:90" s="1" customFormat="1" ht="12" customHeight="1">
      <c r="B87" s="29"/>
      <c r="C87" s="24" t="s">
        <v>20</v>
      </c>
      <c r="L87" s="48" t="str">
        <f>IF(K8="","",K8)</f>
        <v>Opava</v>
      </c>
      <c r="AI87" s="24" t="s">
        <v>22</v>
      </c>
      <c r="AM87" s="194" t="str">
        <f>IF(AN8= "","",AN8)</f>
        <v>23. 7. 2019</v>
      </c>
      <c r="AN87" s="194"/>
      <c r="AR87" s="29"/>
    </row>
    <row r="88" spans="1:90" s="1" customFormat="1" ht="6.95" customHeight="1">
      <c r="B88" s="29"/>
      <c r="AR88" s="29"/>
    </row>
    <row r="89" spans="1:90" s="1" customFormat="1" ht="15.2" customHeight="1">
      <c r="B89" s="29"/>
      <c r="C89" s="24" t="s">
        <v>24</v>
      </c>
      <c r="L89" s="3" t="str">
        <f>IF(E11= "","",E11)</f>
        <v>Statutární město Opava</v>
      </c>
      <c r="AI89" s="24" t="s">
        <v>30</v>
      </c>
      <c r="AM89" s="190" t="str">
        <f>IF(E17="","",E17)</f>
        <v>ing. Jiří Krajcar</v>
      </c>
      <c r="AN89" s="191"/>
      <c r="AO89" s="191"/>
      <c r="AP89" s="191"/>
      <c r="AR89" s="29"/>
      <c r="AS89" s="195" t="s">
        <v>56</v>
      </c>
      <c r="AT89" s="196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0" s="1" customFormat="1" ht="15.2" customHeight="1">
      <c r="B90" s="29"/>
      <c r="C90" s="24" t="s">
        <v>28</v>
      </c>
      <c r="L90" s="3" t="str">
        <f>IF(E14= "Vyplň údaj","",E14)</f>
        <v/>
      </c>
      <c r="AI90" s="24" t="s">
        <v>33</v>
      </c>
      <c r="AM90" s="190" t="str">
        <f>IF(E20="","",E20)</f>
        <v xml:space="preserve"> </v>
      </c>
      <c r="AN90" s="191"/>
      <c r="AO90" s="191"/>
      <c r="AP90" s="191"/>
      <c r="AR90" s="29"/>
      <c r="AS90" s="197"/>
      <c r="AT90" s="198"/>
      <c r="AU90" s="52"/>
      <c r="AV90" s="52"/>
      <c r="AW90" s="52"/>
      <c r="AX90" s="52"/>
      <c r="AY90" s="52"/>
      <c r="AZ90" s="52"/>
      <c r="BA90" s="52"/>
      <c r="BB90" s="52"/>
      <c r="BC90" s="52"/>
      <c r="BD90" s="53"/>
    </row>
    <row r="91" spans="1:90" s="1" customFormat="1" ht="10.9" customHeight="1">
      <c r="B91" s="29"/>
      <c r="AR91" s="29"/>
      <c r="AS91" s="197"/>
      <c r="AT91" s="198"/>
      <c r="AU91" s="52"/>
      <c r="AV91" s="52"/>
      <c r="AW91" s="52"/>
      <c r="AX91" s="52"/>
      <c r="AY91" s="52"/>
      <c r="AZ91" s="52"/>
      <c r="BA91" s="52"/>
      <c r="BB91" s="52"/>
      <c r="BC91" s="52"/>
      <c r="BD91" s="53"/>
    </row>
    <row r="92" spans="1:90" s="1" customFormat="1" ht="29.25" customHeight="1">
      <c r="B92" s="29"/>
      <c r="C92" s="174" t="s">
        <v>57</v>
      </c>
      <c r="D92" s="175"/>
      <c r="E92" s="175"/>
      <c r="F92" s="175"/>
      <c r="G92" s="175"/>
      <c r="H92" s="54"/>
      <c r="I92" s="176" t="s">
        <v>58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7" t="s">
        <v>59</v>
      </c>
      <c r="AH92" s="175"/>
      <c r="AI92" s="175"/>
      <c r="AJ92" s="175"/>
      <c r="AK92" s="175"/>
      <c r="AL92" s="175"/>
      <c r="AM92" s="175"/>
      <c r="AN92" s="176" t="s">
        <v>60</v>
      </c>
      <c r="AO92" s="175"/>
      <c r="AP92" s="178"/>
      <c r="AQ92" s="55" t="s">
        <v>61</v>
      </c>
      <c r="AR92" s="29"/>
      <c r="AS92" s="56" t="s">
        <v>62</v>
      </c>
      <c r="AT92" s="57" t="s">
        <v>63</v>
      </c>
      <c r="AU92" s="57" t="s">
        <v>64</v>
      </c>
      <c r="AV92" s="57" t="s">
        <v>65</v>
      </c>
      <c r="AW92" s="57" t="s">
        <v>66</v>
      </c>
      <c r="AX92" s="57" t="s">
        <v>67</v>
      </c>
      <c r="AY92" s="57" t="s">
        <v>68</v>
      </c>
      <c r="AZ92" s="57" t="s">
        <v>69</v>
      </c>
      <c r="BA92" s="57" t="s">
        <v>70</v>
      </c>
      <c r="BB92" s="57" t="s">
        <v>71</v>
      </c>
      <c r="BC92" s="57" t="s">
        <v>72</v>
      </c>
      <c r="BD92" s="58" t="s">
        <v>73</v>
      </c>
    </row>
    <row r="93" spans="1:90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0" s="5" customFormat="1" ht="32.450000000000003" customHeight="1">
      <c r="B94" s="60"/>
      <c r="C94" s="61" t="s">
        <v>74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82">
        <f>ROUND(AG95,2)</f>
        <v>0</v>
      </c>
      <c r="AH94" s="182"/>
      <c r="AI94" s="182"/>
      <c r="AJ94" s="182"/>
      <c r="AK94" s="182"/>
      <c r="AL94" s="182"/>
      <c r="AM94" s="182"/>
      <c r="AN94" s="183">
        <f>SUM(AG94,AT94)</f>
        <v>0</v>
      </c>
      <c r="AO94" s="183"/>
      <c r="AP94" s="183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75</v>
      </c>
      <c r="BT94" s="69" t="s">
        <v>76</v>
      </c>
      <c r="BV94" s="69" t="s">
        <v>77</v>
      </c>
      <c r="BW94" s="69" t="s">
        <v>4</v>
      </c>
      <c r="BX94" s="69" t="s">
        <v>78</v>
      </c>
      <c r="CL94" s="69" t="s">
        <v>1</v>
      </c>
    </row>
    <row r="95" spans="1:90" s="6" customFormat="1" ht="27" customHeight="1">
      <c r="A95" s="70" t="s">
        <v>79</v>
      </c>
      <c r="B95" s="71"/>
      <c r="C95" s="72"/>
      <c r="D95" s="181" t="s">
        <v>14</v>
      </c>
      <c r="E95" s="181"/>
      <c r="F95" s="181"/>
      <c r="G95" s="181"/>
      <c r="H95" s="181"/>
      <c r="I95" s="73"/>
      <c r="J95" s="181" t="s">
        <v>17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79">
        <f>'1 - KLIMATIZACE ZASEDACÍ ...'!J28</f>
        <v>0</v>
      </c>
      <c r="AH95" s="180"/>
      <c r="AI95" s="180"/>
      <c r="AJ95" s="180"/>
      <c r="AK95" s="180"/>
      <c r="AL95" s="180"/>
      <c r="AM95" s="180"/>
      <c r="AN95" s="179">
        <f>SUM(AG95,AT95)</f>
        <v>0</v>
      </c>
      <c r="AO95" s="180"/>
      <c r="AP95" s="180"/>
      <c r="AQ95" s="74" t="s">
        <v>80</v>
      </c>
      <c r="AR95" s="71"/>
      <c r="AS95" s="75">
        <v>0</v>
      </c>
      <c r="AT95" s="76">
        <f>ROUND(SUM(AV95:AW95),2)</f>
        <v>0</v>
      </c>
      <c r="AU95" s="77">
        <f>'1 - KLIMATIZACE ZASEDACÍ ...'!P122</f>
        <v>0</v>
      </c>
      <c r="AV95" s="76">
        <f>'1 - KLIMATIZACE ZASEDACÍ ...'!J31</f>
        <v>0</v>
      </c>
      <c r="AW95" s="76">
        <f>'1 - KLIMATIZACE ZASEDACÍ ...'!J32</f>
        <v>0</v>
      </c>
      <c r="AX95" s="76">
        <f>'1 - KLIMATIZACE ZASEDACÍ ...'!J33</f>
        <v>0</v>
      </c>
      <c r="AY95" s="76">
        <f>'1 - KLIMATIZACE ZASEDACÍ ...'!J34</f>
        <v>0</v>
      </c>
      <c r="AZ95" s="76">
        <f>'1 - KLIMATIZACE ZASEDACÍ ...'!F31</f>
        <v>0</v>
      </c>
      <c r="BA95" s="76">
        <f>'1 - KLIMATIZACE ZASEDACÍ ...'!F32</f>
        <v>0</v>
      </c>
      <c r="BB95" s="76">
        <f>'1 - KLIMATIZACE ZASEDACÍ ...'!F33</f>
        <v>0</v>
      </c>
      <c r="BC95" s="76">
        <f>'1 - KLIMATIZACE ZASEDACÍ ...'!F34</f>
        <v>0</v>
      </c>
      <c r="BD95" s="78">
        <f>'1 - KLIMATIZACE ZASEDACÍ ...'!F35</f>
        <v>0</v>
      </c>
      <c r="BT95" s="79" t="s">
        <v>14</v>
      </c>
      <c r="BU95" s="79" t="s">
        <v>81</v>
      </c>
      <c r="BV95" s="79" t="s">
        <v>77</v>
      </c>
      <c r="BW95" s="79" t="s">
        <v>4</v>
      </c>
      <c r="BX95" s="79" t="s">
        <v>78</v>
      </c>
      <c r="CL95" s="79" t="s">
        <v>1</v>
      </c>
    </row>
    <row r="96" spans="1:90" s="1" customFormat="1" ht="30" customHeight="1">
      <c r="B96" s="29"/>
      <c r="AR96" s="29"/>
    </row>
    <row r="97" spans="2:44" s="1" customFormat="1" ht="6.95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1 - KLIMATIZACE ZASEDAC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7"/>
  <sheetViews>
    <sheetView showGridLines="0" tabSelected="1" workbookViewId="0">
      <selection activeCell="E162" sqref="E16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2.1640625" customWidth="1"/>
    <col min="7" max="7" width="9" customWidth="1"/>
    <col min="8" max="8" width="11.5" customWidth="1"/>
    <col min="9" max="9" width="17.33203125" style="80" customWidth="1"/>
    <col min="10" max="10" width="17.832031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4</v>
      </c>
    </row>
    <row r="3" spans="2:46" ht="6.95" customHeight="1">
      <c r="B3" s="15"/>
      <c r="C3" s="16"/>
      <c r="D3" s="16"/>
      <c r="E3" s="16"/>
      <c r="F3" s="16"/>
      <c r="G3" s="16"/>
      <c r="H3" s="16"/>
      <c r="I3" s="81"/>
      <c r="J3" s="16"/>
      <c r="K3" s="16"/>
      <c r="L3" s="17"/>
      <c r="AT3" s="14" t="s">
        <v>82</v>
      </c>
    </row>
    <row r="4" spans="2:46" ht="24.95" customHeight="1">
      <c r="B4" s="17"/>
      <c r="D4" s="18" t="s">
        <v>83</v>
      </c>
      <c r="L4" s="17"/>
      <c r="M4" s="82" t="s">
        <v>10</v>
      </c>
      <c r="AT4" s="14" t="s">
        <v>3</v>
      </c>
    </row>
    <row r="5" spans="2:46" ht="6.95" customHeight="1">
      <c r="B5" s="17"/>
      <c r="L5" s="17"/>
    </row>
    <row r="6" spans="2:46" s="1" customFormat="1" ht="12" customHeight="1">
      <c r="B6" s="29"/>
      <c r="D6" s="24" t="s">
        <v>16</v>
      </c>
      <c r="I6" s="83"/>
      <c r="L6" s="29"/>
    </row>
    <row r="7" spans="2:46" s="1" customFormat="1" ht="36.950000000000003" customHeight="1">
      <c r="B7" s="29"/>
      <c r="E7" s="192" t="s">
        <v>17</v>
      </c>
      <c r="F7" s="211"/>
      <c r="G7" s="211"/>
      <c r="H7" s="211"/>
      <c r="I7" s="83"/>
      <c r="L7" s="29"/>
    </row>
    <row r="8" spans="2:46" s="1" customFormat="1">
      <c r="B8" s="29"/>
      <c r="I8" s="83"/>
      <c r="L8" s="29"/>
    </row>
    <row r="9" spans="2:46" s="1" customFormat="1" ht="12" customHeight="1">
      <c r="B9" s="29"/>
      <c r="D9" s="24" t="s">
        <v>18</v>
      </c>
      <c r="F9" s="22" t="s">
        <v>1</v>
      </c>
      <c r="I9" s="84" t="s">
        <v>19</v>
      </c>
      <c r="J9" s="22" t="s">
        <v>1</v>
      </c>
      <c r="L9" s="29"/>
    </row>
    <row r="10" spans="2:46" s="1" customFormat="1" ht="12" customHeight="1">
      <c r="B10" s="29"/>
      <c r="D10" s="24" t="s">
        <v>20</v>
      </c>
      <c r="F10" s="22" t="s">
        <v>21</v>
      </c>
      <c r="I10" s="84" t="s">
        <v>22</v>
      </c>
      <c r="J10" s="49" t="str">
        <f>'Rekapitulace stavby'!AN8</f>
        <v>23. 7. 2019</v>
      </c>
      <c r="L10" s="29"/>
    </row>
    <row r="11" spans="2:46" s="1" customFormat="1" ht="10.9" customHeight="1">
      <c r="B11" s="29"/>
      <c r="I11" s="83"/>
      <c r="L11" s="29"/>
    </row>
    <row r="12" spans="2:46" s="1" customFormat="1" ht="12" customHeight="1">
      <c r="B12" s="29"/>
      <c r="D12" s="24" t="s">
        <v>24</v>
      </c>
      <c r="I12" s="84" t="s">
        <v>25</v>
      </c>
      <c r="J12" s="22" t="s">
        <v>1</v>
      </c>
      <c r="L12" s="29"/>
    </row>
    <row r="13" spans="2:46" s="1" customFormat="1" ht="18" customHeight="1">
      <c r="B13" s="29"/>
      <c r="E13" s="22" t="s">
        <v>26</v>
      </c>
      <c r="I13" s="84" t="s">
        <v>27</v>
      </c>
      <c r="J13" s="22" t="s">
        <v>1</v>
      </c>
      <c r="L13" s="29"/>
    </row>
    <row r="14" spans="2:46" s="1" customFormat="1" ht="6.95" customHeight="1">
      <c r="B14" s="29"/>
      <c r="I14" s="83"/>
      <c r="L14" s="29"/>
    </row>
    <row r="15" spans="2:46" s="1" customFormat="1" ht="12" customHeight="1">
      <c r="B15" s="29"/>
      <c r="D15" s="24" t="s">
        <v>28</v>
      </c>
      <c r="I15" s="84" t="s">
        <v>25</v>
      </c>
      <c r="J15" s="25" t="str">
        <f>'Rekapitulace stavby'!AN13</f>
        <v>Vyplň údaj</v>
      </c>
      <c r="L15" s="29"/>
    </row>
    <row r="16" spans="2:46" s="1" customFormat="1" ht="18" customHeight="1">
      <c r="B16" s="29"/>
      <c r="E16" s="212" t="str">
        <f>'Rekapitulace stavby'!E14</f>
        <v>Vyplň údaj</v>
      </c>
      <c r="F16" s="199"/>
      <c r="G16" s="199"/>
      <c r="H16" s="199"/>
      <c r="I16" s="84" t="s">
        <v>27</v>
      </c>
      <c r="J16" s="25" t="str">
        <f>'Rekapitulace stavby'!AN14</f>
        <v>Vyplň údaj</v>
      </c>
      <c r="L16" s="29"/>
    </row>
    <row r="17" spans="2:12" s="1" customFormat="1" ht="6.95" customHeight="1">
      <c r="B17" s="29"/>
      <c r="I17" s="83"/>
      <c r="L17" s="29"/>
    </row>
    <row r="18" spans="2:12" s="1" customFormat="1" ht="12" customHeight="1">
      <c r="B18" s="29"/>
      <c r="D18" s="24" t="s">
        <v>30</v>
      </c>
      <c r="I18" s="84" t="s">
        <v>25</v>
      </c>
      <c r="J18" s="22" t="s">
        <v>1</v>
      </c>
      <c r="L18" s="29"/>
    </row>
    <row r="19" spans="2:12" s="1" customFormat="1" ht="18" customHeight="1">
      <c r="B19" s="29"/>
      <c r="E19" s="22" t="s">
        <v>31</v>
      </c>
      <c r="I19" s="84" t="s">
        <v>27</v>
      </c>
      <c r="J19" s="22" t="s">
        <v>1</v>
      </c>
      <c r="L19" s="29"/>
    </row>
    <row r="20" spans="2:12" s="1" customFormat="1" ht="6.95" customHeight="1">
      <c r="B20" s="29"/>
      <c r="I20" s="83"/>
      <c r="L20" s="29"/>
    </row>
    <row r="21" spans="2:12" s="1" customFormat="1" ht="12" customHeight="1">
      <c r="B21" s="29"/>
      <c r="D21" s="24" t="s">
        <v>33</v>
      </c>
      <c r="I21" s="84" t="s">
        <v>25</v>
      </c>
      <c r="J21" s="22" t="str">
        <f>IF('Rekapitulace stavby'!AN19="","",'Rekapitulace stavby'!AN19)</f>
        <v/>
      </c>
      <c r="L21" s="29"/>
    </row>
    <row r="22" spans="2:12" s="1" customFormat="1" ht="18" customHeight="1">
      <c r="B22" s="29"/>
      <c r="E22" s="22" t="str">
        <f>IF('Rekapitulace stavby'!E20="","",'Rekapitulace stavby'!E20)</f>
        <v xml:space="preserve"> </v>
      </c>
      <c r="I22" s="84" t="s">
        <v>27</v>
      </c>
      <c r="J22" s="22" t="str">
        <f>IF('Rekapitulace stavby'!AN20="","",'Rekapitulace stavby'!AN20)</f>
        <v/>
      </c>
      <c r="L22" s="29"/>
    </row>
    <row r="23" spans="2:12" s="1" customFormat="1" ht="6.95" customHeight="1">
      <c r="B23" s="29"/>
      <c r="I23" s="83"/>
      <c r="L23" s="29"/>
    </row>
    <row r="24" spans="2:12" s="1" customFormat="1" ht="12" customHeight="1">
      <c r="B24" s="29"/>
      <c r="D24" s="24" t="s">
        <v>35</v>
      </c>
      <c r="I24" s="83"/>
      <c r="L24" s="29"/>
    </row>
    <row r="25" spans="2:12" s="7" customFormat="1" ht="16.5" customHeight="1">
      <c r="B25" s="85"/>
      <c r="E25" s="203" t="s">
        <v>1</v>
      </c>
      <c r="F25" s="203"/>
      <c r="G25" s="203"/>
      <c r="H25" s="203"/>
      <c r="I25" s="86"/>
      <c r="L25" s="85"/>
    </row>
    <row r="26" spans="2:12" s="1" customFormat="1" ht="6.95" customHeight="1">
      <c r="B26" s="29"/>
      <c r="I26" s="83"/>
      <c r="L26" s="29"/>
    </row>
    <row r="27" spans="2:12" s="1" customFormat="1" ht="6.95" customHeight="1">
      <c r="B27" s="29"/>
      <c r="D27" s="50"/>
      <c r="E27" s="50"/>
      <c r="F27" s="50"/>
      <c r="G27" s="50"/>
      <c r="H27" s="50"/>
      <c r="I27" s="87"/>
      <c r="J27" s="50"/>
      <c r="K27" s="50"/>
      <c r="L27" s="29"/>
    </row>
    <row r="28" spans="2:12" s="1" customFormat="1" ht="25.35" customHeight="1">
      <c r="B28" s="29"/>
      <c r="D28" s="88" t="s">
        <v>36</v>
      </c>
      <c r="I28" s="83"/>
      <c r="J28" s="63">
        <f>ROUND(J122, 2)</f>
        <v>0</v>
      </c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87"/>
      <c r="J29" s="50"/>
      <c r="K29" s="50"/>
      <c r="L29" s="29"/>
    </row>
    <row r="30" spans="2:12" s="1" customFormat="1" ht="14.45" customHeight="1">
      <c r="B30" s="29"/>
      <c r="F30" s="32" t="s">
        <v>38</v>
      </c>
      <c r="I30" s="89" t="s">
        <v>37</v>
      </c>
      <c r="J30" s="32" t="s">
        <v>39</v>
      </c>
      <c r="L30" s="29"/>
    </row>
    <row r="31" spans="2:12" s="1" customFormat="1" ht="14.45" customHeight="1">
      <c r="B31" s="29"/>
      <c r="D31" s="90" t="s">
        <v>40</v>
      </c>
      <c r="E31" s="24" t="s">
        <v>41</v>
      </c>
      <c r="F31" s="91">
        <f>ROUND((SUM(BE122:BE156)),  2)</f>
        <v>0</v>
      </c>
      <c r="I31" s="92">
        <v>0.21</v>
      </c>
      <c r="J31" s="91">
        <f>ROUND(((SUM(BE122:BE156))*I31),  2)</f>
        <v>0</v>
      </c>
      <c r="L31" s="29"/>
    </row>
    <row r="32" spans="2:12" s="1" customFormat="1" ht="14.45" customHeight="1">
      <c r="B32" s="29"/>
      <c r="E32" s="24" t="s">
        <v>42</v>
      </c>
      <c r="F32" s="91">
        <f>ROUND((SUM(BF122:BF156)),  2)</f>
        <v>0</v>
      </c>
      <c r="I32" s="92">
        <v>0.15</v>
      </c>
      <c r="J32" s="91">
        <f>ROUND(((SUM(BF122:BF156))*I32),  2)</f>
        <v>0</v>
      </c>
      <c r="L32" s="29"/>
    </row>
    <row r="33" spans="2:12" s="1" customFormat="1" ht="14.45" hidden="1" customHeight="1">
      <c r="B33" s="29"/>
      <c r="E33" s="24" t="s">
        <v>43</v>
      </c>
      <c r="F33" s="91">
        <f>ROUND((SUM(BG122:BG156)),  2)</f>
        <v>0</v>
      </c>
      <c r="I33" s="92">
        <v>0.21</v>
      </c>
      <c r="J33" s="91">
        <f>0</f>
        <v>0</v>
      </c>
      <c r="L33" s="29"/>
    </row>
    <row r="34" spans="2:12" s="1" customFormat="1" ht="14.45" hidden="1" customHeight="1">
      <c r="B34" s="29"/>
      <c r="E34" s="24" t="s">
        <v>44</v>
      </c>
      <c r="F34" s="91">
        <f>ROUND((SUM(BH122:BH156)),  2)</f>
        <v>0</v>
      </c>
      <c r="I34" s="92">
        <v>0.15</v>
      </c>
      <c r="J34" s="91">
        <f>0</f>
        <v>0</v>
      </c>
      <c r="L34" s="29"/>
    </row>
    <row r="35" spans="2:12" s="1" customFormat="1" ht="14.45" hidden="1" customHeight="1">
      <c r="B35" s="29"/>
      <c r="E35" s="24" t="s">
        <v>45</v>
      </c>
      <c r="F35" s="91">
        <f>ROUND((SUM(BI122:BI156)),  2)</f>
        <v>0</v>
      </c>
      <c r="I35" s="92">
        <v>0</v>
      </c>
      <c r="J35" s="91">
        <f>0</f>
        <v>0</v>
      </c>
      <c r="L35" s="29"/>
    </row>
    <row r="36" spans="2:12" s="1" customFormat="1" ht="6.95" customHeight="1">
      <c r="B36" s="29"/>
      <c r="I36" s="83"/>
      <c r="L36" s="29"/>
    </row>
    <row r="37" spans="2:12" s="1" customFormat="1" ht="25.35" customHeight="1">
      <c r="B37" s="29"/>
      <c r="C37" s="93"/>
      <c r="D37" s="94" t="s">
        <v>46</v>
      </c>
      <c r="E37" s="54"/>
      <c r="F37" s="54"/>
      <c r="G37" s="95" t="s">
        <v>47</v>
      </c>
      <c r="H37" s="96" t="s">
        <v>48</v>
      </c>
      <c r="I37" s="97"/>
      <c r="J37" s="98">
        <f>SUM(J28:J35)</f>
        <v>0</v>
      </c>
      <c r="K37" s="99"/>
      <c r="L37" s="29"/>
    </row>
    <row r="38" spans="2:12" s="1" customFormat="1" ht="14.45" customHeight="1">
      <c r="B38" s="29"/>
      <c r="I38" s="83"/>
      <c r="L38" s="29"/>
    </row>
    <row r="39" spans="2:12" ht="14.45" customHeight="1">
      <c r="B39" s="17"/>
      <c r="L39" s="17"/>
    </row>
    <row r="40" spans="2:12" ht="14.45" customHeight="1">
      <c r="B40" s="17"/>
      <c r="L40" s="17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49</v>
      </c>
      <c r="E50" s="39"/>
      <c r="F50" s="39"/>
      <c r="G50" s="38" t="s">
        <v>50</v>
      </c>
      <c r="H50" s="39"/>
      <c r="I50" s="100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0" t="s">
        <v>51</v>
      </c>
      <c r="E61" s="31"/>
      <c r="F61" s="101" t="s">
        <v>52</v>
      </c>
      <c r="G61" s="40" t="s">
        <v>51</v>
      </c>
      <c r="H61" s="31"/>
      <c r="I61" s="102"/>
      <c r="J61" s="103" t="s">
        <v>52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8" t="s">
        <v>53</v>
      </c>
      <c r="E65" s="39"/>
      <c r="F65" s="39"/>
      <c r="G65" s="38" t="s">
        <v>54</v>
      </c>
      <c r="H65" s="39"/>
      <c r="I65" s="100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0" t="s">
        <v>51</v>
      </c>
      <c r="E76" s="31"/>
      <c r="F76" s="101" t="s">
        <v>52</v>
      </c>
      <c r="G76" s="40" t="s">
        <v>51</v>
      </c>
      <c r="H76" s="31"/>
      <c r="I76" s="102"/>
      <c r="J76" s="103" t="s">
        <v>52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104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105"/>
      <c r="J81" s="44"/>
      <c r="K81" s="44"/>
      <c r="L81" s="29"/>
    </row>
    <row r="82" spans="2:47" s="1" customFormat="1" ht="24.95" customHeight="1">
      <c r="B82" s="29"/>
      <c r="C82" s="18" t="s">
        <v>84</v>
      </c>
      <c r="I82" s="83"/>
      <c r="L82" s="29"/>
    </row>
    <row r="83" spans="2:47" s="1" customFormat="1" ht="6.95" customHeight="1">
      <c r="B83" s="29"/>
      <c r="I83" s="83"/>
      <c r="L83" s="29"/>
    </row>
    <row r="84" spans="2:47" s="1" customFormat="1" ht="12" customHeight="1">
      <c r="B84" s="29"/>
      <c r="C84" s="24" t="s">
        <v>16</v>
      </c>
      <c r="I84" s="83"/>
      <c r="L84" s="29"/>
    </row>
    <row r="85" spans="2:47" s="1" customFormat="1" ht="16.5" customHeight="1">
      <c r="B85" s="29"/>
      <c r="E85" s="192" t="str">
        <f>E7</f>
        <v>KLIMATIZACE ZASEDACÍ MÍSTNOSTI HORNÍ NÁM. 382/69, OPAVA</v>
      </c>
      <c r="F85" s="211"/>
      <c r="G85" s="211"/>
      <c r="H85" s="211"/>
      <c r="I85" s="83"/>
      <c r="L85" s="29"/>
    </row>
    <row r="86" spans="2:47" s="1" customFormat="1" ht="6.95" customHeight="1">
      <c r="B86" s="29"/>
      <c r="I86" s="83"/>
      <c r="L86" s="29"/>
    </row>
    <row r="87" spans="2:47" s="1" customFormat="1" ht="12" customHeight="1">
      <c r="B87" s="29"/>
      <c r="C87" s="24" t="s">
        <v>20</v>
      </c>
      <c r="F87" s="22" t="str">
        <f>F10</f>
        <v>Opava</v>
      </c>
      <c r="I87" s="84" t="s">
        <v>22</v>
      </c>
      <c r="J87" s="49" t="str">
        <f>IF(J10="","",J10)</f>
        <v>23. 7. 2019</v>
      </c>
      <c r="L87" s="29"/>
    </row>
    <row r="88" spans="2:47" s="1" customFormat="1" ht="6.95" customHeight="1">
      <c r="B88" s="29"/>
      <c r="I88" s="83"/>
      <c r="L88" s="29"/>
    </row>
    <row r="89" spans="2:47" s="1" customFormat="1" ht="15.2" customHeight="1">
      <c r="B89" s="29"/>
      <c r="C89" s="24" t="s">
        <v>24</v>
      </c>
      <c r="F89" s="22" t="str">
        <f>E13</f>
        <v>Statutární město Opava</v>
      </c>
      <c r="I89" s="84" t="s">
        <v>30</v>
      </c>
      <c r="J89" s="27" t="str">
        <f>E19</f>
        <v>ing. Jiří Krajcar</v>
      </c>
      <c r="L89" s="29"/>
    </row>
    <row r="90" spans="2:47" s="1" customFormat="1" ht="15.2" customHeight="1">
      <c r="B90" s="29"/>
      <c r="C90" s="24" t="s">
        <v>28</v>
      </c>
      <c r="F90" s="22" t="str">
        <f>IF(E16="","",E16)</f>
        <v>Vyplň údaj</v>
      </c>
      <c r="I90" s="84" t="s">
        <v>33</v>
      </c>
      <c r="J90" s="27" t="str">
        <f>E22</f>
        <v xml:space="preserve"> </v>
      </c>
      <c r="L90" s="29"/>
    </row>
    <row r="91" spans="2:47" s="1" customFormat="1" ht="10.35" customHeight="1">
      <c r="B91" s="29"/>
      <c r="I91" s="83"/>
      <c r="L91" s="29"/>
    </row>
    <row r="92" spans="2:47" s="1" customFormat="1" ht="29.25" customHeight="1">
      <c r="B92" s="29"/>
      <c r="C92" s="106" t="s">
        <v>85</v>
      </c>
      <c r="D92" s="93"/>
      <c r="E92" s="93"/>
      <c r="F92" s="93"/>
      <c r="G92" s="93"/>
      <c r="H92" s="93"/>
      <c r="I92" s="107"/>
      <c r="J92" s="108" t="s">
        <v>86</v>
      </c>
      <c r="K92" s="93"/>
      <c r="L92" s="29"/>
    </row>
    <row r="93" spans="2:47" s="1" customFormat="1" ht="10.35" customHeight="1">
      <c r="B93" s="29"/>
      <c r="I93" s="83"/>
      <c r="L93" s="29"/>
    </row>
    <row r="94" spans="2:47" s="1" customFormat="1" ht="22.9" customHeight="1">
      <c r="B94" s="29"/>
      <c r="C94" s="109" t="s">
        <v>87</v>
      </c>
      <c r="I94" s="83"/>
      <c r="J94" s="63">
        <f>J122</f>
        <v>0</v>
      </c>
      <c r="L94" s="29"/>
      <c r="AU94" s="14" t="s">
        <v>88</v>
      </c>
    </row>
    <row r="95" spans="2:47" s="8" customFormat="1" ht="24.95" customHeight="1">
      <c r="B95" s="110"/>
      <c r="D95" s="111" t="s">
        <v>89</v>
      </c>
      <c r="E95" s="112"/>
      <c r="F95" s="112"/>
      <c r="G95" s="112"/>
      <c r="H95" s="112"/>
      <c r="I95" s="113"/>
      <c r="J95" s="114">
        <f>J123</f>
        <v>0</v>
      </c>
      <c r="L95" s="110"/>
    </row>
    <row r="96" spans="2:47" s="9" customFormat="1" ht="19.899999999999999" customHeight="1">
      <c r="B96" s="115"/>
      <c r="D96" s="116" t="s">
        <v>90</v>
      </c>
      <c r="E96" s="117"/>
      <c r="F96" s="117"/>
      <c r="G96" s="117"/>
      <c r="H96" s="117"/>
      <c r="I96" s="118"/>
      <c r="J96" s="119">
        <f>J124</f>
        <v>0</v>
      </c>
      <c r="L96" s="115"/>
    </row>
    <row r="97" spans="2:12" s="9" customFormat="1" ht="19.899999999999999" customHeight="1">
      <c r="B97" s="115"/>
      <c r="D97" s="116" t="s">
        <v>91</v>
      </c>
      <c r="E97" s="117"/>
      <c r="F97" s="117"/>
      <c r="G97" s="117"/>
      <c r="H97" s="117"/>
      <c r="I97" s="118"/>
      <c r="J97" s="119">
        <f>J127</f>
        <v>0</v>
      </c>
      <c r="L97" s="115"/>
    </row>
    <row r="98" spans="2:12" s="9" customFormat="1" ht="19.899999999999999" customHeight="1">
      <c r="B98" s="115"/>
      <c r="D98" s="116" t="s">
        <v>92</v>
      </c>
      <c r="E98" s="117"/>
      <c r="F98" s="117"/>
      <c r="G98" s="117"/>
      <c r="H98" s="117"/>
      <c r="I98" s="118"/>
      <c r="J98" s="119">
        <f>J129</f>
        <v>0</v>
      </c>
      <c r="L98" s="115"/>
    </row>
    <row r="99" spans="2:12" s="9" customFormat="1" ht="19.899999999999999" customHeight="1">
      <c r="B99" s="115"/>
      <c r="D99" s="116" t="s">
        <v>93</v>
      </c>
      <c r="E99" s="117"/>
      <c r="F99" s="117"/>
      <c r="G99" s="117"/>
      <c r="H99" s="117"/>
      <c r="I99" s="118"/>
      <c r="J99" s="119">
        <f>J135</f>
        <v>0</v>
      </c>
      <c r="L99" s="115"/>
    </row>
    <row r="100" spans="2:12" s="9" customFormat="1" ht="19.899999999999999" customHeight="1">
      <c r="B100" s="115"/>
      <c r="D100" s="116" t="s">
        <v>94</v>
      </c>
      <c r="E100" s="117"/>
      <c r="F100" s="117"/>
      <c r="G100" s="117"/>
      <c r="H100" s="117"/>
      <c r="I100" s="118"/>
      <c r="J100" s="119">
        <f>J141</f>
        <v>0</v>
      </c>
      <c r="L100" s="115"/>
    </row>
    <row r="101" spans="2:12" s="8" customFormat="1" ht="24.95" customHeight="1">
      <c r="B101" s="110"/>
      <c r="D101" s="111" t="s">
        <v>95</v>
      </c>
      <c r="E101" s="112"/>
      <c r="F101" s="112"/>
      <c r="G101" s="112"/>
      <c r="H101" s="112"/>
      <c r="I101" s="113"/>
      <c r="J101" s="114">
        <f>J147</f>
        <v>0</v>
      </c>
      <c r="L101" s="110"/>
    </row>
    <row r="102" spans="2:12" s="9" customFormat="1" ht="19.899999999999999" customHeight="1">
      <c r="B102" s="115"/>
      <c r="D102" s="116" t="s">
        <v>96</v>
      </c>
      <c r="E102" s="117"/>
      <c r="F102" s="117"/>
      <c r="G102" s="117"/>
      <c r="H102" s="117"/>
      <c r="I102" s="118"/>
      <c r="J102" s="119">
        <f>J148</f>
        <v>0</v>
      </c>
      <c r="L102" s="115"/>
    </row>
    <row r="103" spans="2:12" s="9" customFormat="1" ht="19.899999999999999" customHeight="1">
      <c r="B103" s="115"/>
      <c r="D103" s="116" t="s">
        <v>97</v>
      </c>
      <c r="E103" s="117"/>
      <c r="F103" s="117"/>
      <c r="G103" s="117"/>
      <c r="H103" s="117"/>
      <c r="I103" s="118"/>
      <c r="J103" s="119">
        <f>J151</f>
        <v>0</v>
      </c>
      <c r="L103" s="115"/>
    </row>
    <row r="104" spans="2:12" s="9" customFormat="1" ht="19.899999999999999" customHeight="1">
      <c r="B104" s="115"/>
      <c r="D104" s="116" t="s">
        <v>98</v>
      </c>
      <c r="E104" s="117"/>
      <c r="F104" s="117"/>
      <c r="G104" s="117"/>
      <c r="H104" s="117"/>
      <c r="I104" s="118"/>
      <c r="J104" s="119">
        <f>J153</f>
        <v>0</v>
      </c>
      <c r="L104" s="115"/>
    </row>
    <row r="105" spans="2:12" s="1" customFormat="1" ht="21.75" customHeight="1">
      <c r="B105" s="29"/>
      <c r="I105" s="83"/>
      <c r="L105" s="29"/>
    </row>
    <row r="106" spans="2:12" s="1" customFormat="1" ht="6.95" customHeight="1">
      <c r="B106" s="41"/>
      <c r="C106" s="42"/>
      <c r="D106" s="42"/>
      <c r="E106" s="42"/>
      <c r="F106" s="42"/>
      <c r="G106" s="42"/>
      <c r="H106" s="42"/>
      <c r="I106" s="104"/>
      <c r="J106" s="42"/>
      <c r="K106" s="42"/>
      <c r="L106" s="29"/>
    </row>
    <row r="110" spans="2:12" s="1" customFormat="1" ht="6.95" customHeight="1">
      <c r="B110" s="43"/>
      <c r="C110" s="44"/>
      <c r="D110" s="44"/>
      <c r="E110" s="44"/>
      <c r="F110" s="44"/>
      <c r="G110" s="44"/>
      <c r="H110" s="44"/>
      <c r="I110" s="105"/>
      <c r="J110" s="44"/>
      <c r="K110" s="44"/>
      <c r="L110" s="29"/>
    </row>
    <row r="111" spans="2:12" s="1" customFormat="1" ht="24.95" customHeight="1">
      <c r="B111" s="29"/>
      <c r="C111" s="18" t="s">
        <v>99</v>
      </c>
      <c r="I111" s="83"/>
      <c r="L111" s="29"/>
    </row>
    <row r="112" spans="2:12" s="1" customFormat="1" ht="6.95" customHeight="1">
      <c r="B112" s="29"/>
      <c r="I112" s="83"/>
      <c r="L112" s="29"/>
    </row>
    <row r="113" spans="2:65" s="1" customFormat="1" ht="12" customHeight="1">
      <c r="B113" s="29"/>
      <c r="C113" s="24" t="s">
        <v>16</v>
      </c>
      <c r="I113" s="83"/>
      <c r="L113" s="29"/>
    </row>
    <row r="114" spans="2:65" s="1" customFormat="1" ht="16.5" customHeight="1">
      <c r="B114" s="29"/>
      <c r="E114" s="192" t="str">
        <f>E7</f>
        <v>KLIMATIZACE ZASEDACÍ MÍSTNOSTI HORNÍ NÁM. 382/69, OPAVA</v>
      </c>
      <c r="F114" s="211"/>
      <c r="G114" s="211"/>
      <c r="H114" s="211"/>
      <c r="I114" s="83"/>
      <c r="L114" s="29"/>
    </row>
    <row r="115" spans="2:65" s="1" customFormat="1" ht="6.95" customHeight="1">
      <c r="B115" s="29"/>
      <c r="I115" s="83"/>
      <c r="L115" s="29"/>
    </row>
    <row r="116" spans="2:65" s="1" customFormat="1" ht="12" customHeight="1">
      <c r="B116" s="29"/>
      <c r="C116" s="24" t="s">
        <v>20</v>
      </c>
      <c r="F116" s="22" t="str">
        <f>F10</f>
        <v>Opava</v>
      </c>
      <c r="I116" s="84" t="s">
        <v>22</v>
      </c>
      <c r="J116" s="49" t="str">
        <f>IF(J10="","",J10)</f>
        <v>23. 7. 2019</v>
      </c>
      <c r="L116" s="29"/>
    </row>
    <row r="117" spans="2:65" s="1" customFormat="1" ht="6.95" customHeight="1">
      <c r="B117" s="29"/>
      <c r="I117" s="83"/>
      <c r="L117" s="29"/>
    </row>
    <row r="118" spans="2:65" s="1" customFormat="1" ht="15.2" customHeight="1">
      <c r="B118" s="29"/>
      <c r="C118" s="24" t="s">
        <v>24</v>
      </c>
      <c r="F118" s="22" t="str">
        <f>E13</f>
        <v>Statutární město Opava</v>
      </c>
      <c r="I118" s="84" t="s">
        <v>30</v>
      </c>
      <c r="J118" s="27" t="str">
        <f>E19</f>
        <v>ing. Jiří Krajcar</v>
      </c>
      <c r="L118" s="29"/>
    </row>
    <row r="119" spans="2:65" s="1" customFormat="1" ht="15.2" customHeight="1">
      <c r="B119" s="29"/>
      <c r="C119" s="24" t="s">
        <v>28</v>
      </c>
      <c r="F119" s="22" t="str">
        <f>IF(E16="","",E16)</f>
        <v>Vyplň údaj</v>
      </c>
      <c r="I119" s="84" t="s">
        <v>33</v>
      </c>
      <c r="J119" s="27" t="str">
        <f>E22</f>
        <v xml:space="preserve"> </v>
      </c>
      <c r="L119" s="29"/>
    </row>
    <row r="120" spans="2:65" s="1" customFormat="1" ht="10.35" customHeight="1">
      <c r="B120" s="29"/>
      <c r="I120" s="83"/>
      <c r="L120" s="29"/>
    </row>
    <row r="121" spans="2:65" s="10" customFormat="1" ht="29.25" customHeight="1">
      <c r="B121" s="120"/>
      <c r="C121" s="121" t="s">
        <v>100</v>
      </c>
      <c r="D121" s="122" t="s">
        <v>61</v>
      </c>
      <c r="E121" s="122" t="s">
        <v>57</v>
      </c>
      <c r="F121" s="122" t="s">
        <v>58</v>
      </c>
      <c r="G121" s="122" t="s">
        <v>101</v>
      </c>
      <c r="H121" s="122" t="s">
        <v>102</v>
      </c>
      <c r="I121" s="123" t="s">
        <v>103</v>
      </c>
      <c r="J121" s="124" t="s">
        <v>86</v>
      </c>
      <c r="K121" s="125" t="s">
        <v>104</v>
      </c>
      <c r="L121" s="120"/>
      <c r="M121" s="56" t="s">
        <v>1</v>
      </c>
      <c r="N121" s="57" t="s">
        <v>40</v>
      </c>
      <c r="O121" s="57" t="s">
        <v>105</v>
      </c>
      <c r="P121" s="57" t="s">
        <v>106</v>
      </c>
      <c r="Q121" s="57" t="s">
        <v>107</v>
      </c>
      <c r="R121" s="57" t="s">
        <v>108</v>
      </c>
      <c r="S121" s="57" t="s">
        <v>109</v>
      </c>
      <c r="T121" s="58" t="s">
        <v>110</v>
      </c>
    </row>
    <row r="122" spans="2:65" s="1" customFormat="1" ht="22.9" customHeight="1">
      <c r="B122" s="29"/>
      <c r="C122" s="61" t="s">
        <v>111</v>
      </c>
      <c r="I122" s="83"/>
      <c r="J122" s="126">
        <f>BK122</f>
        <v>0</v>
      </c>
      <c r="L122" s="29"/>
      <c r="M122" s="59"/>
      <c r="N122" s="50"/>
      <c r="O122" s="50"/>
      <c r="P122" s="127">
        <f>P123+P147</f>
        <v>0</v>
      </c>
      <c r="Q122" s="50"/>
      <c r="R122" s="127">
        <f>R123+R147</f>
        <v>4.1053359999999994</v>
      </c>
      <c r="S122" s="50"/>
      <c r="T122" s="128">
        <f>T123+T147</f>
        <v>2.4870000000000001</v>
      </c>
      <c r="AT122" s="14" t="s">
        <v>75</v>
      </c>
      <c r="AU122" s="14" t="s">
        <v>88</v>
      </c>
      <c r="BK122" s="129">
        <f>BK123+BK147</f>
        <v>0</v>
      </c>
    </row>
    <row r="123" spans="2:65" s="11" customFormat="1" ht="25.9" customHeight="1">
      <c r="B123" s="130"/>
      <c r="D123" s="131" t="s">
        <v>75</v>
      </c>
      <c r="E123" s="132" t="s">
        <v>112</v>
      </c>
      <c r="F123" s="132" t="s">
        <v>113</v>
      </c>
      <c r="I123" s="133"/>
      <c r="J123" s="134">
        <f>BK123</f>
        <v>0</v>
      </c>
      <c r="L123" s="130"/>
      <c r="M123" s="135"/>
      <c r="N123" s="136"/>
      <c r="O123" s="136"/>
      <c r="P123" s="137">
        <f>P124+P127+P129+P135+P141</f>
        <v>0</v>
      </c>
      <c r="Q123" s="136"/>
      <c r="R123" s="137">
        <f>R124+R127+R129+R135+R141</f>
        <v>4.0368749999999993</v>
      </c>
      <c r="S123" s="136"/>
      <c r="T123" s="138">
        <f>T124+T127+T129+T135+T141</f>
        <v>2.4870000000000001</v>
      </c>
      <c r="AR123" s="131" t="s">
        <v>14</v>
      </c>
      <c r="AT123" s="139" t="s">
        <v>75</v>
      </c>
      <c r="AU123" s="139" t="s">
        <v>76</v>
      </c>
      <c r="AY123" s="131" t="s">
        <v>114</v>
      </c>
      <c r="BK123" s="140">
        <f>BK124+BK127+BK129+BK135+BK141</f>
        <v>0</v>
      </c>
    </row>
    <row r="124" spans="2:65" s="11" customFormat="1" ht="22.9" customHeight="1">
      <c r="B124" s="130"/>
      <c r="D124" s="131" t="s">
        <v>75</v>
      </c>
      <c r="E124" s="141" t="s">
        <v>115</v>
      </c>
      <c r="F124" s="141" t="s">
        <v>116</v>
      </c>
      <c r="I124" s="133"/>
      <c r="J124" s="142">
        <f>BK124</f>
        <v>0</v>
      </c>
      <c r="L124" s="130"/>
      <c r="M124" s="135"/>
      <c r="N124" s="136"/>
      <c r="O124" s="136"/>
      <c r="P124" s="137">
        <f>SUM(P125:P126)</f>
        <v>0</v>
      </c>
      <c r="Q124" s="136"/>
      <c r="R124" s="137">
        <f>SUM(R125:R126)</f>
        <v>3.6873449999999997</v>
      </c>
      <c r="S124" s="136"/>
      <c r="T124" s="138">
        <f>SUM(T125:T126)</f>
        <v>0</v>
      </c>
      <c r="AR124" s="131" t="s">
        <v>14</v>
      </c>
      <c r="AT124" s="139" t="s">
        <v>75</v>
      </c>
      <c r="AU124" s="139" t="s">
        <v>14</v>
      </c>
      <c r="AY124" s="131" t="s">
        <v>114</v>
      </c>
      <c r="BK124" s="140">
        <f>SUM(BK125:BK126)</f>
        <v>0</v>
      </c>
    </row>
    <row r="125" spans="2:65" s="1" customFormat="1" ht="28.5" customHeight="1">
      <c r="B125" s="143"/>
      <c r="C125" s="144" t="s">
        <v>14</v>
      </c>
      <c r="D125" s="144" t="s">
        <v>117</v>
      </c>
      <c r="E125" s="145" t="s">
        <v>118</v>
      </c>
      <c r="F125" s="146" t="s">
        <v>119</v>
      </c>
      <c r="G125" s="147" t="s">
        <v>120</v>
      </c>
      <c r="H125" s="148">
        <v>9</v>
      </c>
      <c r="I125" s="149"/>
      <c r="J125" s="150">
        <f>ROUND(I125*H125,2)</f>
        <v>0</v>
      </c>
      <c r="K125" s="146" t="s">
        <v>121</v>
      </c>
      <c r="L125" s="29"/>
      <c r="M125" s="151" t="s">
        <v>1</v>
      </c>
      <c r="N125" s="152" t="s">
        <v>41</v>
      </c>
      <c r="O125" s="52"/>
      <c r="P125" s="153">
        <f>O125*H125</f>
        <v>0</v>
      </c>
      <c r="Q125" s="153">
        <v>0.18142</v>
      </c>
      <c r="R125" s="153">
        <f>Q125*H125</f>
        <v>1.6327799999999999</v>
      </c>
      <c r="S125" s="153">
        <v>0</v>
      </c>
      <c r="T125" s="154">
        <f>S125*H125</f>
        <v>0</v>
      </c>
      <c r="AR125" s="155" t="s">
        <v>122</v>
      </c>
      <c r="AT125" s="155" t="s">
        <v>117</v>
      </c>
      <c r="AU125" s="155" t="s">
        <v>82</v>
      </c>
      <c r="AY125" s="14" t="s">
        <v>114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4" t="s">
        <v>14</v>
      </c>
      <c r="BK125" s="156">
        <f>ROUND(I125*H125,2)</f>
        <v>0</v>
      </c>
      <c r="BL125" s="14" t="s">
        <v>122</v>
      </c>
      <c r="BM125" s="155" t="s">
        <v>123</v>
      </c>
    </row>
    <row r="126" spans="2:65" s="1" customFormat="1" ht="28.5" customHeight="1">
      <c r="B126" s="143"/>
      <c r="C126" s="144" t="s">
        <v>82</v>
      </c>
      <c r="D126" s="144" t="s">
        <v>117</v>
      </c>
      <c r="E126" s="145" t="s">
        <v>124</v>
      </c>
      <c r="F126" s="146" t="s">
        <v>125</v>
      </c>
      <c r="G126" s="147" t="s">
        <v>126</v>
      </c>
      <c r="H126" s="148">
        <v>8.1</v>
      </c>
      <c r="I126" s="149"/>
      <c r="J126" s="150">
        <f>ROUND(I126*H126,2)</f>
        <v>0</v>
      </c>
      <c r="K126" s="146" t="s">
        <v>127</v>
      </c>
      <c r="L126" s="29"/>
      <c r="M126" s="151" t="s">
        <v>1</v>
      </c>
      <c r="N126" s="152" t="s">
        <v>41</v>
      </c>
      <c r="O126" s="52"/>
      <c r="P126" s="153">
        <f>O126*H126</f>
        <v>0</v>
      </c>
      <c r="Q126" s="153">
        <v>0.25364999999999999</v>
      </c>
      <c r="R126" s="153">
        <f>Q126*H126</f>
        <v>2.0545649999999998</v>
      </c>
      <c r="S126" s="153">
        <v>0</v>
      </c>
      <c r="T126" s="154">
        <f>S126*H126</f>
        <v>0</v>
      </c>
      <c r="AR126" s="155" t="s">
        <v>122</v>
      </c>
      <c r="AT126" s="155" t="s">
        <v>117</v>
      </c>
      <c r="AU126" s="155" t="s">
        <v>82</v>
      </c>
      <c r="AY126" s="14" t="s">
        <v>114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4" t="s">
        <v>14</v>
      </c>
      <c r="BK126" s="156">
        <f>ROUND(I126*H126,2)</f>
        <v>0</v>
      </c>
      <c r="BL126" s="14" t="s">
        <v>122</v>
      </c>
      <c r="BM126" s="155" t="s">
        <v>128</v>
      </c>
    </row>
    <row r="127" spans="2:65" s="11" customFormat="1" ht="22.9" customHeight="1">
      <c r="B127" s="130"/>
      <c r="D127" s="131" t="s">
        <v>75</v>
      </c>
      <c r="E127" s="141" t="s">
        <v>122</v>
      </c>
      <c r="F127" s="141" t="s">
        <v>129</v>
      </c>
      <c r="I127" s="133"/>
      <c r="J127" s="142">
        <f>BK127</f>
        <v>0</v>
      </c>
      <c r="L127" s="130"/>
      <c r="M127" s="135"/>
      <c r="N127" s="136"/>
      <c r="O127" s="136"/>
      <c r="P127" s="137">
        <f>P128</f>
        <v>0</v>
      </c>
      <c r="Q127" s="136"/>
      <c r="R127" s="137">
        <f>R128</f>
        <v>0.21312</v>
      </c>
      <c r="S127" s="136"/>
      <c r="T127" s="138">
        <f>T128</f>
        <v>0</v>
      </c>
      <c r="AR127" s="131" t="s">
        <v>14</v>
      </c>
      <c r="AT127" s="139" t="s">
        <v>75</v>
      </c>
      <c r="AU127" s="139" t="s">
        <v>14</v>
      </c>
      <c r="AY127" s="131" t="s">
        <v>114</v>
      </c>
      <c r="BK127" s="140">
        <f>BK128</f>
        <v>0</v>
      </c>
    </row>
    <row r="128" spans="2:65" s="1" customFormat="1" ht="28.5" customHeight="1">
      <c r="B128" s="143"/>
      <c r="C128" s="144" t="s">
        <v>115</v>
      </c>
      <c r="D128" s="144" t="s">
        <v>117</v>
      </c>
      <c r="E128" s="145" t="s">
        <v>130</v>
      </c>
      <c r="F128" s="146" t="s">
        <v>131</v>
      </c>
      <c r="G128" s="147" t="s">
        <v>120</v>
      </c>
      <c r="H128" s="148">
        <v>4</v>
      </c>
      <c r="I128" s="149"/>
      <c r="J128" s="150">
        <f>ROUND(I128*H128,2)</f>
        <v>0</v>
      </c>
      <c r="K128" s="146" t="s">
        <v>121</v>
      </c>
      <c r="L128" s="29"/>
      <c r="M128" s="151" t="s">
        <v>1</v>
      </c>
      <c r="N128" s="152" t="s">
        <v>41</v>
      </c>
      <c r="O128" s="52"/>
      <c r="P128" s="153">
        <f>O128*H128</f>
        <v>0</v>
      </c>
      <c r="Q128" s="153">
        <v>5.3280000000000001E-2</v>
      </c>
      <c r="R128" s="153">
        <f>Q128*H128</f>
        <v>0.21312</v>
      </c>
      <c r="S128" s="153">
        <v>0</v>
      </c>
      <c r="T128" s="154">
        <f>S128*H128</f>
        <v>0</v>
      </c>
      <c r="AR128" s="155" t="s">
        <v>122</v>
      </c>
      <c r="AT128" s="155" t="s">
        <v>117</v>
      </c>
      <c r="AU128" s="155" t="s">
        <v>82</v>
      </c>
      <c r="AY128" s="14" t="s">
        <v>114</v>
      </c>
      <c r="BE128" s="156">
        <f>IF(N128="základní",J128,0)</f>
        <v>0</v>
      </c>
      <c r="BF128" s="156">
        <f>IF(N128="snížená",J128,0)</f>
        <v>0</v>
      </c>
      <c r="BG128" s="156">
        <f>IF(N128="zákl. přenesená",J128,0)</f>
        <v>0</v>
      </c>
      <c r="BH128" s="156">
        <f>IF(N128="sníž. přenesená",J128,0)</f>
        <v>0</v>
      </c>
      <c r="BI128" s="156">
        <f>IF(N128="nulová",J128,0)</f>
        <v>0</v>
      </c>
      <c r="BJ128" s="14" t="s">
        <v>14</v>
      </c>
      <c r="BK128" s="156">
        <f>ROUND(I128*H128,2)</f>
        <v>0</v>
      </c>
      <c r="BL128" s="14" t="s">
        <v>122</v>
      </c>
      <c r="BM128" s="155" t="s">
        <v>132</v>
      </c>
    </row>
    <row r="129" spans="2:65" s="11" customFormat="1" ht="22.9" customHeight="1">
      <c r="B129" s="130"/>
      <c r="D129" s="131" t="s">
        <v>75</v>
      </c>
      <c r="E129" s="141" t="s">
        <v>133</v>
      </c>
      <c r="F129" s="141" t="s">
        <v>134</v>
      </c>
      <c r="I129" s="133"/>
      <c r="J129" s="142">
        <f>BK129</f>
        <v>0</v>
      </c>
      <c r="L129" s="130"/>
      <c r="M129" s="135"/>
      <c r="N129" s="136"/>
      <c r="O129" s="136"/>
      <c r="P129" s="137">
        <f>SUM(P130:P134)</f>
        <v>0</v>
      </c>
      <c r="Q129" s="136"/>
      <c r="R129" s="137">
        <f>SUM(R130:R134)</f>
        <v>0.12845000000000001</v>
      </c>
      <c r="S129" s="136"/>
      <c r="T129" s="138">
        <f>SUM(T130:T134)</f>
        <v>0</v>
      </c>
      <c r="AR129" s="131" t="s">
        <v>14</v>
      </c>
      <c r="AT129" s="139" t="s">
        <v>75</v>
      </c>
      <c r="AU129" s="139" t="s">
        <v>14</v>
      </c>
      <c r="AY129" s="131" t="s">
        <v>114</v>
      </c>
      <c r="BK129" s="140">
        <f>SUM(BK130:BK134)</f>
        <v>0</v>
      </c>
    </row>
    <row r="130" spans="2:65" s="1" customFormat="1" ht="28.5" customHeight="1">
      <c r="B130" s="143"/>
      <c r="C130" s="144" t="s">
        <v>122</v>
      </c>
      <c r="D130" s="144" t="s">
        <v>117</v>
      </c>
      <c r="E130" s="145" t="s">
        <v>135</v>
      </c>
      <c r="F130" s="146" t="s">
        <v>136</v>
      </c>
      <c r="G130" s="147" t="s">
        <v>120</v>
      </c>
      <c r="H130" s="148">
        <v>4</v>
      </c>
      <c r="I130" s="149"/>
      <c r="J130" s="150">
        <f>ROUND(I130*H130,2)</f>
        <v>0</v>
      </c>
      <c r="K130" s="146" t="s">
        <v>121</v>
      </c>
      <c r="L130" s="29"/>
      <c r="M130" s="151" t="s">
        <v>1</v>
      </c>
      <c r="N130" s="152" t="s">
        <v>41</v>
      </c>
      <c r="O130" s="52"/>
      <c r="P130" s="153">
        <f>O130*H130</f>
        <v>0</v>
      </c>
      <c r="Q130" s="153">
        <v>9.4999999999999998E-3</v>
      </c>
      <c r="R130" s="153">
        <f>Q130*H130</f>
        <v>3.7999999999999999E-2</v>
      </c>
      <c r="S130" s="153">
        <v>0</v>
      </c>
      <c r="T130" s="154">
        <f>S130*H130</f>
        <v>0</v>
      </c>
      <c r="AR130" s="155" t="s">
        <v>122</v>
      </c>
      <c r="AT130" s="155" t="s">
        <v>117</v>
      </c>
      <c r="AU130" s="155" t="s">
        <v>82</v>
      </c>
      <c r="AY130" s="14" t="s">
        <v>114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4" t="s">
        <v>14</v>
      </c>
      <c r="BK130" s="156">
        <f>ROUND(I130*H130,2)</f>
        <v>0</v>
      </c>
      <c r="BL130" s="14" t="s">
        <v>122</v>
      </c>
      <c r="BM130" s="155" t="s">
        <v>137</v>
      </c>
    </row>
    <row r="131" spans="2:65" s="1" customFormat="1" ht="28.5" customHeight="1">
      <c r="B131" s="143"/>
      <c r="C131" s="144" t="s">
        <v>138</v>
      </c>
      <c r="D131" s="144" t="s">
        <v>117</v>
      </c>
      <c r="E131" s="145" t="s">
        <v>139</v>
      </c>
      <c r="F131" s="146" t="s">
        <v>140</v>
      </c>
      <c r="G131" s="147" t="s">
        <v>126</v>
      </c>
      <c r="H131" s="148">
        <v>3.5</v>
      </c>
      <c r="I131" s="149"/>
      <c r="J131" s="150">
        <f>ROUND(I131*H131,2)</f>
        <v>0</v>
      </c>
      <c r="K131" s="146" t="s">
        <v>121</v>
      </c>
      <c r="L131" s="29"/>
      <c r="M131" s="151" t="s">
        <v>1</v>
      </c>
      <c r="N131" s="152" t="s">
        <v>41</v>
      </c>
      <c r="O131" s="52"/>
      <c r="P131" s="153">
        <f>O131*H131</f>
        <v>0</v>
      </c>
      <c r="Q131" s="153">
        <v>5.7000000000000002E-3</v>
      </c>
      <c r="R131" s="153">
        <f>Q131*H131</f>
        <v>1.9950000000000002E-2</v>
      </c>
      <c r="S131" s="153">
        <v>0</v>
      </c>
      <c r="T131" s="154">
        <f>S131*H131</f>
        <v>0</v>
      </c>
      <c r="AR131" s="155" t="s">
        <v>122</v>
      </c>
      <c r="AT131" s="155" t="s">
        <v>117</v>
      </c>
      <c r="AU131" s="155" t="s">
        <v>82</v>
      </c>
      <c r="AY131" s="14" t="s">
        <v>114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4" t="s">
        <v>14</v>
      </c>
      <c r="BK131" s="156">
        <f>ROUND(I131*H131,2)</f>
        <v>0</v>
      </c>
      <c r="BL131" s="14" t="s">
        <v>122</v>
      </c>
      <c r="BM131" s="155" t="s">
        <v>141</v>
      </c>
    </row>
    <row r="132" spans="2:65" s="1" customFormat="1" ht="28.5" customHeight="1">
      <c r="B132" s="143"/>
      <c r="C132" s="144" t="s">
        <v>133</v>
      </c>
      <c r="D132" s="144" t="s">
        <v>117</v>
      </c>
      <c r="E132" s="145" t="s">
        <v>142</v>
      </c>
      <c r="F132" s="146" t="s">
        <v>143</v>
      </c>
      <c r="G132" s="147" t="s">
        <v>120</v>
      </c>
      <c r="H132" s="148">
        <v>9</v>
      </c>
      <c r="I132" s="149"/>
      <c r="J132" s="150">
        <f>ROUND(I132*H132,2)</f>
        <v>0</v>
      </c>
      <c r="K132" s="146" t="s">
        <v>121</v>
      </c>
      <c r="L132" s="29"/>
      <c r="M132" s="151" t="s">
        <v>1</v>
      </c>
      <c r="N132" s="152" t="s">
        <v>41</v>
      </c>
      <c r="O132" s="52"/>
      <c r="P132" s="153">
        <f>O132*H132</f>
        <v>0</v>
      </c>
      <c r="Q132" s="153">
        <v>3.3999999999999998E-3</v>
      </c>
      <c r="R132" s="153">
        <f>Q132*H132</f>
        <v>3.0599999999999999E-2</v>
      </c>
      <c r="S132" s="153">
        <v>0</v>
      </c>
      <c r="T132" s="154">
        <f>S132*H132</f>
        <v>0</v>
      </c>
      <c r="AR132" s="155" t="s">
        <v>122</v>
      </c>
      <c r="AT132" s="155" t="s">
        <v>117</v>
      </c>
      <c r="AU132" s="155" t="s">
        <v>82</v>
      </c>
      <c r="AY132" s="14" t="s">
        <v>114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4" t="s">
        <v>14</v>
      </c>
      <c r="BK132" s="156">
        <f>ROUND(I132*H132,2)</f>
        <v>0</v>
      </c>
      <c r="BL132" s="14" t="s">
        <v>122</v>
      </c>
      <c r="BM132" s="155" t="s">
        <v>144</v>
      </c>
    </row>
    <row r="133" spans="2:65" s="1" customFormat="1" ht="28.5" customHeight="1">
      <c r="B133" s="143"/>
      <c r="C133" s="144" t="s">
        <v>145</v>
      </c>
      <c r="D133" s="144" t="s">
        <v>117</v>
      </c>
      <c r="E133" s="145" t="s">
        <v>146</v>
      </c>
      <c r="F133" s="146" t="s">
        <v>147</v>
      </c>
      <c r="G133" s="147" t="s">
        <v>126</v>
      </c>
      <c r="H133" s="148">
        <v>7</v>
      </c>
      <c r="I133" s="149"/>
      <c r="J133" s="150">
        <f>ROUND(I133*H133,2)</f>
        <v>0</v>
      </c>
      <c r="K133" s="146" t="s">
        <v>121</v>
      </c>
      <c r="L133" s="29"/>
      <c r="M133" s="151" t="s">
        <v>1</v>
      </c>
      <c r="N133" s="152" t="s">
        <v>41</v>
      </c>
      <c r="O133" s="52"/>
      <c r="P133" s="153">
        <f>O133*H133</f>
        <v>0</v>
      </c>
      <c r="Q133" s="153">
        <v>5.7000000000000002E-3</v>
      </c>
      <c r="R133" s="153">
        <f>Q133*H133</f>
        <v>3.9900000000000005E-2</v>
      </c>
      <c r="S133" s="153">
        <v>0</v>
      </c>
      <c r="T133" s="154">
        <f>S133*H133</f>
        <v>0</v>
      </c>
      <c r="AR133" s="155" t="s">
        <v>122</v>
      </c>
      <c r="AT133" s="155" t="s">
        <v>117</v>
      </c>
      <c r="AU133" s="155" t="s">
        <v>82</v>
      </c>
      <c r="AY133" s="14" t="s">
        <v>114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4" t="s">
        <v>14</v>
      </c>
      <c r="BK133" s="156">
        <f>ROUND(I133*H133,2)</f>
        <v>0</v>
      </c>
      <c r="BL133" s="14" t="s">
        <v>122</v>
      </c>
      <c r="BM133" s="155" t="s">
        <v>148</v>
      </c>
    </row>
    <row r="134" spans="2:65" s="1" customFormat="1" ht="28.5" customHeight="1">
      <c r="B134" s="143"/>
      <c r="C134" s="144" t="s">
        <v>149</v>
      </c>
      <c r="D134" s="144" t="s">
        <v>117</v>
      </c>
      <c r="E134" s="145" t="s">
        <v>150</v>
      </c>
      <c r="F134" s="146" t="s">
        <v>151</v>
      </c>
      <c r="G134" s="147" t="s">
        <v>152</v>
      </c>
      <c r="H134" s="148">
        <v>1</v>
      </c>
      <c r="I134" s="149"/>
      <c r="J134" s="150">
        <f>ROUND(I134*H134,2)</f>
        <v>0</v>
      </c>
      <c r="K134" s="146" t="s">
        <v>1</v>
      </c>
      <c r="L134" s="29"/>
      <c r="M134" s="151" t="s">
        <v>1</v>
      </c>
      <c r="N134" s="152" t="s">
        <v>41</v>
      </c>
      <c r="O134" s="52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AR134" s="155" t="s">
        <v>122</v>
      </c>
      <c r="AT134" s="155" t="s">
        <v>117</v>
      </c>
      <c r="AU134" s="155" t="s">
        <v>82</v>
      </c>
      <c r="AY134" s="14" t="s">
        <v>114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4" t="s">
        <v>14</v>
      </c>
      <c r="BK134" s="156">
        <f>ROUND(I134*H134,2)</f>
        <v>0</v>
      </c>
      <c r="BL134" s="14" t="s">
        <v>122</v>
      </c>
      <c r="BM134" s="155" t="s">
        <v>153</v>
      </c>
    </row>
    <row r="135" spans="2:65" s="11" customFormat="1" ht="22.9" customHeight="1">
      <c r="B135" s="130"/>
      <c r="D135" s="131" t="s">
        <v>75</v>
      </c>
      <c r="E135" s="141" t="s">
        <v>154</v>
      </c>
      <c r="F135" s="141" t="s">
        <v>155</v>
      </c>
      <c r="I135" s="133"/>
      <c r="J135" s="142">
        <f>BK135</f>
        <v>0</v>
      </c>
      <c r="L135" s="130"/>
      <c r="M135" s="135"/>
      <c r="N135" s="136"/>
      <c r="O135" s="136"/>
      <c r="P135" s="137">
        <f>SUM(P136:P140)</f>
        <v>0</v>
      </c>
      <c r="Q135" s="136"/>
      <c r="R135" s="137">
        <f>SUM(R136:R140)</f>
        <v>7.9600000000000001E-3</v>
      </c>
      <c r="S135" s="136"/>
      <c r="T135" s="138">
        <f>SUM(T136:T140)</f>
        <v>2.4870000000000001</v>
      </c>
      <c r="AR135" s="131" t="s">
        <v>14</v>
      </c>
      <c r="AT135" s="139" t="s">
        <v>75</v>
      </c>
      <c r="AU135" s="139" t="s">
        <v>14</v>
      </c>
      <c r="AY135" s="131" t="s">
        <v>114</v>
      </c>
      <c r="BK135" s="140">
        <f>SUM(BK136:BK140)</f>
        <v>0</v>
      </c>
    </row>
    <row r="136" spans="2:65" s="1" customFormat="1" ht="27" customHeight="1">
      <c r="B136" s="143"/>
      <c r="C136" s="144" t="s">
        <v>154</v>
      </c>
      <c r="D136" s="144" t="s">
        <v>117</v>
      </c>
      <c r="E136" s="145" t="s">
        <v>156</v>
      </c>
      <c r="F136" s="146" t="s">
        <v>157</v>
      </c>
      <c r="G136" s="147" t="s">
        <v>126</v>
      </c>
      <c r="H136" s="148">
        <v>12</v>
      </c>
      <c r="I136" s="149"/>
      <c r="J136" s="150">
        <f>ROUND(I136*H136,2)</f>
        <v>0</v>
      </c>
      <c r="K136" s="146" t="s">
        <v>121</v>
      </c>
      <c r="L136" s="29"/>
      <c r="M136" s="151" t="s">
        <v>1</v>
      </c>
      <c r="N136" s="152" t="s">
        <v>41</v>
      </c>
      <c r="O136" s="52"/>
      <c r="P136" s="153">
        <f>O136*H136</f>
        <v>0</v>
      </c>
      <c r="Q136" s="153">
        <v>1.2999999999999999E-4</v>
      </c>
      <c r="R136" s="153">
        <f>Q136*H136</f>
        <v>1.5599999999999998E-3</v>
      </c>
      <c r="S136" s="153">
        <v>0</v>
      </c>
      <c r="T136" s="154">
        <f>S136*H136</f>
        <v>0</v>
      </c>
      <c r="AR136" s="155" t="s">
        <v>122</v>
      </c>
      <c r="AT136" s="155" t="s">
        <v>117</v>
      </c>
      <c r="AU136" s="155" t="s">
        <v>82</v>
      </c>
      <c r="AY136" s="14" t="s">
        <v>114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4" t="s">
        <v>14</v>
      </c>
      <c r="BK136" s="156">
        <f>ROUND(I136*H136,2)</f>
        <v>0</v>
      </c>
      <c r="BL136" s="14" t="s">
        <v>122</v>
      </c>
      <c r="BM136" s="155" t="s">
        <v>158</v>
      </c>
    </row>
    <row r="137" spans="2:65" s="1" customFormat="1" ht="27" customHeight="1">
      <c r="B137" s="143"/>
      <c r="C137" s="144" t="s">
        <v>159</v>
      </c>
      <c r="D137" s="144" t="s">
        <v>117</v>
      </c>
      <c r="E137" s="145" t="s">
        <v>160</v>
      </c>
      <c r="F137" s="146" t="s">
        <v>161</v>
      </c>
      <c r="G137" s="147" t="s">
        <v>126</v>
      </c>
      <c r="H137" s="148">
        <v>160</v>
      </c>
      <c r="I137" s="149"/>
      <c r="J137" s="150">
        <f>ROUND(I137*H137,2)</f>
        <v>0</v>
      </c>
      <c r="K137" s="146" t="s">
        <v>121</v>
      </c>
      <c r="L137" s="29"/>
      <c r="M137" s="151" t="s">
        <v>1</v>
      </c>
      <c r="N137" s="152" t="s">
        <v>41</v>
      </c>
      <c r="O137" s="52"/>
      <c r="P137" s="153">
        <f>O137*H137</f>
        <v>0</v>
      </c>
      <c r="Q137" s="153">
        <v>4.0000000000000003E-5</v>
      </c>
      <c r="R137" s="153">
        <f>Q137*H137</f>
        <v>6.4000000000000003E-3</v>
      </c>
      <c r="S137" s="153">
        <v>0</v>
      </c>
      <c r="T137" s="154">
        <f>S137*H137</f>
        <v>0</v>
      </c>
      <c r="AR137" s="155" t="s">
        <v>122</v>
      </c>
      <c r="AT137" s="155" t="s">
        <v>117</v>
      </c>
      <c r="AU137" s="155" t="s">
        <v>82</v>
      </c>
      <c r="AY137" s="14" t="s">
        <v>114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4" t="s">
        <v>14</v>
      </c>
      <c r="BK137" s="156">
        <f>ROUND(I137*H137,2)</f>
        <v>0</v>
      </c>
      <c r="BL137" s="14" t="s">
        <v>122</v>
      </c>
      <c r="BM137" s="155" t="s">
        <v>162</v>
      </c>
    </row>
    <row r="138" spans="2:65" s="1" customFormat="1" ht="27" customHeight="1">
      <c r="B138" s="143"/>
      <c r="C138" s="144" t="s">
        <v>163</v>
      </c>
      <c r="D138" s="144" t="s">
        <v>117</v>
      </c>
      <c r="E138" s="145" t="s">
        <v>164</v>
      </c>
      <c r="F138" s="146" t="s">
        <v>165</v>
      </c>
      <c r="G138" s="147" t="s">
        <v>120</v>
      </c>
      <c r="H138" s="148">
        <v>9</v>
      </c>
      <c r="I138" s="149"/>
      <c r="J138" s="150">
        <f>ROUND(I138*H138,2)</f>
        <v>0</v>
      </c>
      <c r="K138" s="146" t="s">
        <v>121</v>
      </c>
      <c r="L138" s="29"/>
      <c r="M138" s="151" t="s">
        <v>1</v>
      </c>
      <c r="N138" s="152" t="s">
        <v>41</v>
      </c>
      <c r="O138" s="52"/>
      <c r="P138" s="153">
        <f>O138*H138</f>
        <v>0</v>
      </c>
      <c r="Q138" s="153">
        <v>0</v>
      </c>
      <c r="R138" s="153">
        <f>Q138*H138</f>
        <v>0</v>
      </c>
      <c r="S138" s="153">
        <v>3.0000000000000001E-3</v>
      </c>
      <c r="T138" s="154">
        <f>S138*H138</f>
        <v>2.7E-2</v>
      </c>
      <c r="AR138" s="155" t="s">
        <v>122</v>
      </c>
      <c r="AT138" s="155" t="s">
        <v>117</v>
      </c>
      <c r="AU138" s="155" t="s">
        <v>82</v>
      </c>
      <c r="AY138" s="14" t="s">
        <v>114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4" t="s">
        <v>14</v>
      </c>
      <c r="BK138" s="156">
        <f>ROUND(I138*H138,2)</f>
        <v>0</v>
      </c>
      <c r="BL138" s="14" t="s">
        <v>122</v>
      </c>
      <c r="BM138" s="155" t="s">
        <v>166</v>
      </c>
    </row>
    <row r="139" spans="2:65" s="1" customFormat="1" ht="27" customHeight="1">
      <c r="B139" s="143"/>
      <c r="C139" s="144" t="s">
        <v>167</v>
      </c>
      <c r="D139" s="144" t="s">
        <v>117</v>
      </c>
      <c r="E139" s="145" t="s">
        <v>168</v>
      </c>
      <c r="F139" s="146" t="s">
        <v>169</v>
      </c>
      <c r="G139" s="147" t="s">
        <v>120</v>
      </c>
      <c r="H139" s="148">
        <v>4</v>
      </c>
      <c r="I139" s="149"/>
      <c r="J139" s="150">
        <f>ROUND(I139*H139,2)</f>
        <v>0</v>
      </c>
      <c r="K139" s="146" t="s">
        <v>121</v>
      </c>
      <c r="L139" s="29"/>
      <c r="M139" s="151" t="s">
        <v>1</v>
      </c>
      <c r="N139" s="152" t="s">
        <v>41</v>
      </c>
      <c r="O139" s="52"/>
      <c r="P139" s="153">
        <f>O139*H139</f>
        <v>0</v>
      </c>
      <c r="Q139" s="153">
        <v>0</v>
      </c>
      <c r="R139" s="153">
        <f>Q139*H139</f>
        <v>0</v>
      </c>
      <c r="S139" s="153">
        <v>7.4999999999999997E-2</v>
      </c>
      <c r="T139" s="154">
        <f>S139*H139</f>
        <v>0.3</v>
      </c>
      <c r="AR139" s="155" t="s">
        <v>122</v>
      </c>
      <c r="AT139" s="155" t="s">
        <v>117</v>
      </c>
      <c r="AU139" s="155" t="s">
        <v>82</v>
      </c>
      <c r="AY139" s="14" t="s">
        <v>114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4" t="s">
        <v>14</v>
      </c>
      <c r="BK139" s="156">
        <f>ROUND(I139*H139,2)</f>
        <v>0</v>
      </c>
      <c r="BL139" s="14" t="s">
        <v>122</v>
      </c>
      <c r="BM139" s="155" t="s">
        <v>170</v>
      </c>
    </row>
    <row r="140" spans="2:65" s="1" customFormat="1" ht="27" customHeight="1">
      <c r="B140" s="143"/>
      <c r="C140" s="144" t="s">
        <v>171</v>
      </c>
      <c r="D140" s="144" t="s">
        <v>117</v>
      </c>
      <c r="E140" s="145" t="s">
        <v>172</v>
      </c>
      <c r="F140" s="146" t="s">
        <v>173</v>
      </c>
      <c r="G140" s="147" t="s">
        <v>174</v>
      </c>
      <c r="H140" s="148">
        <v>54</v>
      </c>
      <c r="I140" s="149"/>
      <c r="J140" s="150">
        <f>ROUND(I140*H140,2)</f>
        <v>0</v>
      </c>
      <c r="K140" s="146" t="s">
        <v>121</v>
      </c>
      <c r="L140" s="29"/>
      <c r="M140" s="151" t="s">
        <v>1</v>
      </c>
      <c r="N140" s="152" t="s">
        <v>41</v>
      </c>
      <c r="O140" s="52"/>
      <c r="P140" s="153">
        <f>O140*H140</f>
        <v>0</v>
      </c>
      <c r="Q140" s="153">
        <v>0</v>
      </c>
      <c r="R140" s="153">
        <f>Q140*H140</f>
        <v>0</v>
      </c>
      <c r="S140" s="153">
        <v>0.04</v>
      </c>
      <c r="T140" s="154">
        <f>S140*H140</f>
        <v>2.16</v>
      </c>
      <c r="AR140" s="155" t="s">
        <v>122</v>
      </c>
      <c r="AT140" s="155" t="s">
        <v>117</v>
      </c>
      <c r="AU140" s="155" t="s">
        <v>82</v>
      </c>
      <c r="AY140" s="14" t="s">
        <v>114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4" t="s">
        <v>14</v>
      </c>
      <c r="BK140" s="156">
        <f>ROUND(I140*H140,2)</f>
        <v>0</v>
      </c>
      <c r="BL140" s="14" t="s">
        <v>122</v>
      </c>
      <c r="BM140" s="155" t="s">
        <v>175</v>
      </c>
    </row>
    <row r="141" spans="2:65" s="11" customFormat="1" ht="22.9" customHeight="1">
      <c r="B141" s="130"/>
      <c r="D141" s="131" t="s">
        <v>75</v>
      </c>
      <c r="E141" s="141" t="s">
        <v>176</v>
      </c>
      <c r="F141" s="141" t="s">
        <v>177</v>
      </c>
      <c r="I141" s="133"/>
      <c r="J141" s="142">
        <f>BK141</f>
        <v>0</v>
      </c>
      <c r="L141" s="130"/>
      <c r="M141" s="135"/>
      <c r="N141" s="136"/>
      <c r="O141" s="136"/>
      <c r="P141" s="137">
        <f>SUM(P142:P146)</f>
        <v>0</v>
      </c>
      <c r="Q141" s="136"/>
      <c r="R141" s="137">
        <f>SUM(R142:R146)</f>
        <v>0</v>
      </c>
      <c r="S141" s="136"/>
      <c r="T141" s="138">
        <f>SUM(T142:T146)</f>
        <v>0</v>
      </c>
      <c r="AR141" s="131" t="s">
        <v>14</v>
      </c>
      <c r="AT141" s="139" t="s">
        <v>75</v>
      </c>
      <c r="AU141" s="139" t="s">
        <v>14</v>
      </c>
      <c r="AY141" s="131" t="s">
        <v>114</v>
      </c>
      <c r="BK141" s="140">
        <f>SUM(BK142:BK146)</f>
        <v>0</v>
      </c>
    </row>
    <row r="142" spans="2:65" s="1" customFormat="1" ht="27.75" customHeight="1">
      <c r="B142" s="143"/>
      <c r="C142" s="144" t="s">
        <v>178</v>
      </c>
      <c r="D142" s="144" t="s">
        <v>117</v>
      </c>
      <c r="E142" s="145" t="s">
        <v>179</v>
      </c>
      <c r="F142" s="146" t="s">
        <v>180</v>
      </c>
      <c r="G142" s="147" t="s">
        <v>181</v>
      </c>
      <c r="H142" s="148">
        <v>2.4870000000000001</v>
      </c>
      <c r="I142" s="149"/>
      <c r="J142" s="150">
        <f>ROUND(I142*H142,2)</f>
        <v>0</v>
      </c>
      <c r="K142" s="146" t="s">
        <v>121</v>
      </c>
      <c r="L142" s="29"/>
      <c r="M142" s="151" t="s">
        <v>1</v>
      </c>
      <c r="N142" s="152" t="s">
        <v>41</v>
      </c>
      <c r="O142" s="52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AR142" s="155" t="s">
        <v>122</v>
      </c>
      <c r="AT142" s="155" t="s">
        <v>117</v>
      </c>
      <c r="AU142" s="155" t="s">
        <v>82</v>
      </c>
      <c r="AY142" s="14" t="s">
        <v>114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4" t="s">
        <v>14</v>
      </c>
      <c r="BK142" s="156">
        <f>ROUND(I142*H142,2)</f>
        <v>0</v>
      </c>
      <c r="BL142" s="14" t="s">
        <v>122</v>
      </c>
      <c r="BM142" s="155" t="s">
        <v>182</v>
      </c>
    </row>
    <row r="143" spans="2:65" s="1" customFormat="1" ht="27.75" customHeight="1">
      <c r="B143" s="143"/>
      <c r="C143" s="144" t="s">
        <v>8</v>
      </c>
      <c r="D143" s="144" t="s">
        <v>117</v>
      </c>
      <c r="E143" s="145" t="s">
        <v>183</v>
      </c>
      <c r="F143" s="146" t="s">
        <v>184</v>
      </c>
      <c r="G143" s="147" t="s">
        <v>181</v>
      </c>
      <c r="H143" s="148">
        <v>2.4870000000000001</v>
      </c>
      <c r="I143" s="149"/>
      <c r="J143" s="150">
        <f>ROUND(I143*H143,2)</f>
        <v>0</v>
      </c>
      <c r="K143" s="146" t="s">
        <v>121</v>
      </c>
      <c r="L143" s="29"/>
      <c r="M143" s="151" t="s">
        <v>1</v>
      </c>
      <c r="N143" s="152" t="s">
        <v>41</v>
      </c>
      <c r="O143" s="52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AR143" s="155" t="s">
        <v>122</v>
      </c>
      <c r="AT143" s="155" t="s">
        <v>117</v>
      </c>
      <c r="AU143" s="155" t="s">
        <v>82</v>
      </c>
      <c r="AY143" s="14" t="s">
        <v>114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4" t="s">
        <v>14</v>
      </c>
      <c r="BK143" s="156">
        <f>ROUND(I143*H143,2)</f>
        <v>0</v>
      </c>
      <c r="BL143" s="14" t="s">
        <v>122</v>
      </c>
      <c r="BM143" s="155" t="s">
        <v>185</v>
      </c>
    </row>
    <row r="144" spans="2:65" s="1" customFormat="1" ht="27.75" customHeight="1">
      <c r="B144" s="143"/>
      <c r="C144" s="144" t="s">
        <v>186</v>
      </c>
      <c r="D144" s="144" t="s">
        <v>117</v>
      </c>
      <c r="E144" s="145" t="s">
        <v>187</v>
      </c>
      <c r="F144" s="146" t="s">
        <v>188</v>
      </c>
      <c r="G144" s="147" t="s">
        <v>181</v>
      </c>
      <c r="H144" s="148">
        <v>2.4870000000000001</v>
      </c>
      <c r="I144" s="149"/>
      <c r="J144" s="150">
        <f>ROUND(I144*H144,2)</f>
        <v>0</v>
      </c>
      <c r="K144" s="146" t="s">
        <v>121</v>
      </c>
      <c r="L144" s="29"/>
      <c r="M144" s="151" t="s">
        <v>1</v>
      </c>
      <c r="N144" s="152" t="s">
        <v>41</v>
      </c>
      <c r="O144" s="52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AR144" s="155" t="s">
        <v>122</v>
      </c>
      <c r="AT144" s="155" t="s">
        <v>117</v>
      </c>
      <c r="AU144" s="155" t="s">
        <v>82</v>
      </c>
      <c r="AY144" s="14" t="s">
        <v>114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4" t="s">
        <v>14</v>
      </c>
      <c r="BK144" s="156">
        <f>ROUND(I144*H144,2)</f>
        <v>0</v>
      </c>
      <c r="BL144" s="14" t="s">
        <v>122</v>
      </c>
      <c r="BM144" s="155" t="s">
        <v>189</v>
      </c>
    </row>
    <row r="145" spans="2:65" s="12" customFormat="1">
      <c r="B145" s="157"/>
      <c r="D145" s="158" t="s">
        <v>190</v>
      </c>
      <c r="F145" s="159" t="s">
        <v>191</v>
      </c>
      <c r="H145" s="160">
        <v>2.4870000000000001</v>
      </c>
      <c r="I145" s="161"/>
      <c r="L145" s="157"/>
      <c r="M145" s="162"/>
      <c r="N145" s="163"/>
      <c r="O145" s="163"/>
      <c r="P145" s="163"/>
      <c r="Q145" s="163"/>
      <c r="R145" s="163"/>
      <c r="S145" s="163"/>
      <c r="T145" s="164"/>
      <c r="AT145" s="165" t="s">
        <v>190</v>
      </c>
      <c r="AU145" s="165" t="s">
        <v>82</v>
      </c>
      <c r="AV145" s="12" t="s">
        <v>82</v>
      </c>
      <c r="AW145" s="12" t="s">
        <v>3</v>
      </c>
      <c r="AX145" s="12" t="s">
        <v>14</v>
      </c>
      <c r="AY145" s="165" t="s">
        <v>114</v>
      </c>
    </row>
    <row r="146" spans="2:65" s="1" customFormat="1" ht="27" customHeight="1">
      <c r="B146" s="143"/>
      <c r="C146" s="144" t="s">
        <v>192</v>
      </c>
      <c r="D146" s="144" t="s">
        <v>117</v>
      </c>
      <c r="E146" s="145" t="s">
        <v>193</v>
      </c>
      <c r="F146" s="146" t="s">
        <v>194</v>
      </c>
      <c r="G146" s="147" t="s">
        <v>181</v>
      </c>
      <c r="H146" s="148">
        <v>2.4870000000000001</v>
      </c>
      <c r="I146" s="149"/>
      <c r="J146" s="150">
        <f>ROUND(I146*H146,2)</f>
        <v>0</v>
      </c>
      <c r="K146" s="146" t="s">
        <v>121</v>
      </c>
      <c r="L146" s="29"/>
      <c r="M146" s="151" t="s">
        <v>1</v>
      </c>
      <c r="N146" s="152" t="s">
        <v>41</v>
      </c>
      <c r="O146" s="52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AR146" s="155" t="s">
        <v>122</v>
      </c>
      <c r="AT146" s="155" t="s">
        <v>117</v>
      </c>
      <c r="AU146" s="155" t="s">
        <v>82</v>
      </c>
      <c r="AY146" s="14" t="s">
        <v>114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4" t="s">
        <v>14</v>
      </c>
      <c r="BK146" s="156">
        <f>ROUND(I146*H146,2)</f>
        <v>0</v>
      </c>
      <c r="BL146" s="14" t="s">
        <v>122</v>
      </c>
      <c r="BM146" s="155" t="s">
        <v>195</v>
      </c>
    </row>
    <row r="147" spans="2:65" s="11" customFormat="1" ht="25.9" customHeight="1">
      <c r="B147" s="130"/>
      <c r="D147" s="131" t="s">
        <v>75</v>
      </c>
      <c r="E147" s="132" t="s">
        <v>196</v>
      </c>
      <c r="F147" s="132" t="s">
        <v>197</v>
      </c>
      <c r="I147" s="133"/>
      <c r="J147" s="134">
        <f>BK147</f>
        <v>0</v>
      </c>
      <c r="L147" s="130"/>
      <c r="M147" s="135"/>
      <c r="N147" s="136"/>
      <c r="O147" s="136"/>
      <c r="P147" s="137">
        <f>P148+P151+P153</f>
        <v>0</v>
      </c>
      <c r="Q147" s="136"/>
      <c r="R147" s="137">
        <f>R148+R151+R153</f>
        <v>6.8460999999999994E-2</v>
      </c>
      <c r="S147" s="136"/>
      <c r="T147" s="138">
        <f>T148+T151+T153</f>
        <v>0</v>
      </c>
      <c r="AR147" s="131" t="s">
        <v>82</v>
      </c>
      <c r="AT147" s="139" t="s">
        <v>75</v>
      </c>
      <c r="AU147" s="139" t="s">
        <v>76</v>
      </c>
      <c r="AY147" s="131" t="s">
        <v>114</v>
      </c>
      <c r="BK147" s="140">
        <f>BK148+BK151+BK153</f>
        <v>0</v>
      </c>
    </row>
    <row r="148" spans="2:65" s="11" customFormat="1" ht="22.9" customHeight="1">
      <c r="B148" s="130"/>
      <c r="D148" s="131" t="s">
        <v>75</v>
      </c>
      <c r="E148" s="141" t="s">
        <v>198</v>
      </c>
      <c r="F148" s="141" t="s">
        <v>199</v>
      </c>
      <c r="I148" s="133"/>
      <c r="J148" s="142">
        <f>BK148</f>
        <v>0</v>
      </c>
      <c r="L148" s="130"/>
      <c r="M148" s="135"/>
      <c r="N148" s="136"/>
      <c r="O148" s="136"/>
      <c r="P148" s="137">
        <f>SUM(P149:P150)</f>
        <v>0</v>
      </c>
      <c r="Q148" s="136"/>
      <c r="R148" s="137">
        <f>SUM(R149:R150)</f>
        <v>1.026E-2</v>
      </c>
      <c r="S148" s="136"/>
      <c r="T148" s="138">
        <f>SUM(T149:T150)</f>
        <v>0</v>
      </c>
      <c r="AR148" s="131" t="s">
        <v>82</v>
      </c>
      <c r="AT148" s="139" t="s">
        <v>75</v>
      </c>
      <c r="AU148" s="139" t="s">
        <v>14</v>
      </c>
      <c r="AY148" s="131" t="s">
        <v>114</v>
      </c>
      <c r="BK148" s="140">
        <f>SUM(BK149:BK150)</f>
        <v>0</v>
      </c>
    </row>
    <row r="149" spans="2:65" s="1" customFormat="1" ht="27.75" customHeight="1">
      <c r="B149" s="143"/>
      <c r="C149" s="144" t="s">
        <v>200</v>
      </c>
      <c r="D149" s="144" t="s">
        <v>117</v>
      </c>
      <c r="E149" s="145" t="s">
        <v>201</v>
      </c>
      <c r="F149" s="146" t="s">
        <v>202</v>
      </c>
      <c r="G149" s="147" t="s">
        <v>174</v>
      </c>
      <c r="H149" s="148">
        <v>3</v>
      </c>
      <c r="I149" s="149"/>
      <c r="J149" s="150">
        <f>ROUND(I149*H149,2)</f>
        <v>0</v>
      </c>
      <c r="K149" s="146" t="s">
        <v>1</v>
      </c>
      <c r="L149" s="29"/>
      <c r="M149" s="151" t="s">
        <v>1</v>
      </c>
      <c r="N149" s="152" t="s">
        <v>41</v>
      </c>
      <c r="O149" s="52"/>
      <c r="P149" s="153">
        <f>O149*H149</f>
        <v>0</v>
      </c>
      <c r="Q149" s="153">
        <v>3.4199999999999999E-3</v>
      </c>
      <c r="R149" s="153">
        <f>Q149*H149</f>
        <v>1.026E-2</v>
      </c>
      <c r="S149" s="153">
        <v>0</v>
      </c>
      <c r="T149" s="154">
        <f>S149*H149</f>
        <v>0</v>
      </c>
      <c r="AR149" s="155" t="s">
        <v>186</v>
      </c>
      <c r="AT149" s="155" t="s">
        <v>117</v>
      </c>
      <c r="AU149" s="155" t="s">
        <v>82</v>
      </c>
      <c r="AY149" s="14" t="s">
        <v>114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4" t="s">
        <v>14</v>
      </c>
      <c r="BK149" s="156">
        <f>ROUND(I149*H149,2)</f>
        <v>0</v>
      </c>
      <c r="BL149" s="14" t="s">
        <v>186</v>
      </c>
      <c r="BM149" s="155" t="s">
        <v>203</v>
      </c>
    </row>
    <row r="150" spans="2:65" s="1" customFormat="1" ht="27.75" customHeight="1">
      <c r="B150" s="143"/>
      <c r="C150" s="144" t="s">
        <v>204</v>
      </c>
      <c r="D150" s="144" t="s">
        <v>117</v>
      </c>
      <c r="E150" s="145" t="s">
        <v>205</v>
      </c>
      <c r="F150" s="146" t="s">
        <v>206</v>
      </c>
      <c r="G150" s="147" t="s">
        <v>207</v>
      </c>
      <c r="H150" s="166"/>
      <c r="I150" s="149"/>
      <c r="J150" s="150">
        <f>ROUND(I150*H150,2)</f>
        <v>0</v>
      </c>
      <c r="K150" s="146" t="s">
        <v>121</v>
      </c>
      <c r="L150" s="29"/>
      <c r="M150" s="151" t="s">
        <v>1</v>
      </c>
      <c r="N150" s="152" t="s">
        <v>41</v>
      </c>
      <c r="O150" s="52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AR150" s="155" t="s">
        <v>186</v>
      </c>
      <c r="AT150" s="155" t="s">
        <v>117</v>
      </c>
      <c r="AU150" s="155" t="s">
        <v>82</v>
      </c>
      <c r="AY150" s="14" t="s">
        <v>114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4" t="s">
        <v>14</v>
      </c>
      <c r="BK150" s="156">
        <f>ROUND(I150*H150,2)</f>
        <v>0</v>
      </c>
      <c r="BL150" s="14" t="s">
        <v>186</v>
      </c>
      <c r="BM150" s="155" t="s">
        <v>208</v>
      </c>
    </row>
    <row r="151" spans="2:65" s="11" customFormat="1" ht="22.9" customHeight="1">
      <c r="B151" s="130"/>
      <c r="D151" s="131" t="s">
        <v>75</v>
      </c>
      <c r="E151" s="141" t="s">
        <v>209</v>
      </c>
      <c r="F151" s="141" t="s">
        <v>210</v>
      </c>
      <c r="I151" s="133"/>
      <c r="J151" s="142">
        <f>BK151</f>
        <v>0</v>
      </c>
      <c r="L151" s="130"/>
      <c r="M151" s="135"/>
      <c r="N151" s="136"/>
      <c r="O151" s="136"/>
      <c r="P151" s="137">
        <f>P152</f>
        <v>0</v>
      </c>
      <c r="Q151" s="136"/>
      <c r="R151" s="137">
        <f>R152</f>
        <v>5.8200999999999996E-2</v>
      </c>
      <c r="S151" s="136"/>
      <c r="T151" s="138">
        <f>T152</f>
        <v>0</v>
      </c>
      <c r="AR151" s="131" t="s">
        <v>82</v>
      </c>
      <c r="AT151" s="139" t="s">
        <v>75</v>
      </c>
      <c r="AU151" s="139" t="s">
        <v>14</v>
      </c>
      <c r="AY151" s="131" t="s">
        <v>114</v>
      </c>
      <c r="BK151" s="140">
        <f>BK152</f>
        <v>0</v>
      </c>
    </row>
    <row r="152" spans="2:65" s="1" customFormat="1" ht="27.75" customHeight="1">
      <c r="B152" s="143"/>
      <c r="C152" s="144" t="s">
        <v>211</v>
      </c>
      <c r="D152" s="144" t="s">
        <v>117</v>
      </c>
      <c r="E152" s="145" t="s">
        <v>212</v>
      </c>
      <c r="F152" s="146" t="s">
        <v>213</v>
      </c>
      <c r="G152" s="147" t="s">
        <v>126</v>
      </c>
      <c r="H152" s="148">
        <v>447.7</v>
      </c>
      <c r="I152" s="149"/>
      <c r="J152" s="150">
        <f>ROUND(I152*H152,2)</f>
        <v>0</v>
      </c>
      <c r="K152" s="146" t="s">
        <v>121</v>
      </c>
      <c r="L152" s="29"/>
      <c r="M152" s="151" t="s">
        <v>1</v>
      </c>
      <c r="N152" s="152" t="s">
        <v>41</v>
      </c>
      <c r="O152" s="52"/>
      <c r="P152" s="153">
        <f>O152*H152</f>
        <v>0</v>
      </c>
      <c r="Q152" s="153">
        <v>1.2999999999999999E-4</v>
      </c>
      <c r="R152" s="153">
        <f>Q152*H152</f>
        <v>5.8200999999999996E-2</v>
      </c>
      <c r="S152" s="153">
        <v>0</v>
      </c>
      <c r="T152" s="154">
        <f>S152*H152</f>
        <v>0</v>
      </c>
      <c r="AR152" s="155" t="s">
        <v>186</v>
      </c>
      <c r="AT152" s="155" t="s">
        <v>117</v>
      </c>
      <c r="AU152" s="155" t="s">
        <v>82</v>
      </c>
      <c r="AY152" s="14" t="s">
        <v>114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4" t="s">
        <v>14</v>
      </c>
      <c r="BK152" s="156">
        <f>ROUND(I152*H152,2)</f>
        <v>0</v>
      </c>
      <c r="BL152" s="14" t="s">
        <v>186</v>
      </c>
      <c r="BM152" s="155" t="s">
        <v>214</v>
      </c>
    </row>
    <row r="153" spans="2:65" s="11" customFormat="1" ht="22.9" customHeight="1">
      <c r="B153" s="130"/>
      <c r="D153" s="131" t="s">
        <v>75</v>
      </c>
      <c r="E153" s="141" t="s">
        <v>215</v>
      </c>
      <c r="F153" s="141" t="s">
        <v>216</v>
      </c>
      <c r="I153" s="133"/>
      <c r="J153" s="142">
        <f>BK153</f>
        <v>0</v>
      </c>
      <c r="L153" s="130"/>
      <c r="M153" s="135"/>
      <c r="N153" s="136"/>
      <c r="O153" s="136"/>
      <c r="P153" s="137">
        <f>SUM(P154:P156)</f>
        <v>0</v>
      </c>
      <c r="Q153" s="136"/>
      <c r="R153" s="137">
        <f>SUM(R154:R156)</f>
        <v>0</v>
      </c>
      <c r="S153" s="136"/>
      <c r="T153" s="138">
        <f>SUM(T154:T156)</f>
        <v>0</v>
      </c>
      <c r="AR153" s="131" t="s">
        <v>82</v>
      </c>
      <c r="AT153" s="139" t="s">
        <v>75</v>
      </c>
      <c r="AU153" s="139" t="s">
        <v>14</v>
      </c>
      <c r="AY153" s="131" t="s">
        <v>114</v>
      </c>
      <c r="BK153" s="140">
        <f>SUM(BK154:BK156)</f>
        <v>0</v>
      </c>
    </row>
    <row r="154" spans="2:65" s="1" customFormat="1" ht="23.25" customHeight="1">
      <c r="B154" s="143"/>
      <c r="C154" s="144" t="s">
        <v>7</v>
      </c>
      <c r="D154" s="144" t="s">
        <v>117</v>
      </c>
      <c r="E154" s="145" t="s">
        <v>217</v>
      </c>
      <c r="F154" s="146" t="s">
        <v>218</v>
      </c>
      <c r="G154" s="147" t="s">
        <v>219</v>
      </c>
      <c r="H154" s="148">
        <v>1</v>
      </c>
      <c r="I154" s="149"/>
      <c r="J154" s="150">
        <f>ROUND(I154*H154,2)</f>
        <v>0</v>
      </c>
      <c r="K154" s="146" t="s">
        <v>1</v>
      </c>
      <c r="L154" s="29"/>
      <c r="M154" s="151" t="s">
        <v>1</v>
      </c>
      <c r="N154" s="152" t="s">
        <v>41</v>
      </c>
      <c r="O154" s="52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AR154" s="155" t="s">
        <v>186</v>
      </c>
      <c r="AT154" s="155" t="s">
        <v>117</v>
      </c>
      <c r="AU154" s="155" t="s">
        <v>82</v>
      </c>
      <c r="AY154" s="14" t="s">
        <v>114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4" t="s">
        <v>14</v>
      </c>
      <c r="BK154" s="156">
        <f>ROUND(I154*H154,2)</f>
        <v>0</v>
      </c>
      <c r="BL154" s="14" t="s">
        <v>186</v>
      </c>
      <c r="BM154" s="155" t="s">
        <v>220</v>
      </c>
    </row>
    <row r="155" spans="2:65" s="1" customFormat="1" ht="23.25" customHeight="1">
      <c r="B155" s="143"/>
      <c r="C155" s="144" t="s">
        <v>221</v>
      </c>
      <c r="D155" s="144" t="s">
        <v>117</v>
      </c>
      <c r="E155" s="145" t="s">
        <v>222</v>
      </c>
      <c r="F155" s="146" t="s">
        <v>223</v>
      </c>
      <c r="G155" s="147" t="s">
        <v>219</v>
      </c>
      <c r="H155" s="148">
        <v>1</v>
      </c>
      <c r="I155" s="149"/>
      <c r="J155" s="150">
        <f>ROUND(I155*H155,2)</f>
        <v>0</v>
      </c>
      <c r="K155" s="146" t="s">
        <v>1</v>
      </c>
      <c r="L155" s="29"/>
      <c r="M155" s="151" t="s">
        <v>1</v>
      </c>
      <c r="N155" s="152" t="s">
        <v>41</v>
      </c>
      <c r="O155" s="52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AR155" s="155" t="s">
        <v>186</v>
      </c>
      <c r="AT155" s="155" t="s">
        <v>117</v>
      </c>
      <c r="AU155" s="155" t="s">
        <v>82</v>
      </c>
      <c r="AY155" s="14" t="s">
        <v>114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4" t="s">
        <v>14</v>
      </c>
      <c r="BK155" s="156">
        <f>ROUND(I155*H155,2)</f>
        <v>0</v>
      </c>
      <c r="BL155" s="14" t="s">
        <v>186</v>
      </c>
      <c r="BM155" s="155" t="s">
        <v>224</v>
      </c>
    </row>
    <row r="156" spans="2:65" s="1" customFormat="1" ht="23.25" customHeight="1">
      <c r="B156" s="143"/>
      <c r="C156" s="144" t="s">
        <v>225</v>
      </c>
      <c r="D156" s="144" t="s">
        <v>117</v>
      </c>
      <c r="E156" s="145" t="s">
        <v>226</v>
      </c>
      <c r="F156" s="146" t="s">
        <v>227</v>
      </c>
      <c r="G156" s="147" t="s">
        <v>219</v>
      </c>
      <c r="H156" s="148">
        <v>1</v>
      </c>
      <c r="I156" s="149"/>
      <c r="J156" s="150">
        <f>ROUND(I156*H156,2)</f>
        <v>0</v>
      </c>
      <c r="K156" s="146" t="s">
        <v>1</v>
      </c>
      <c r="L156" s="29"/>
      <c r="M156" s="167" t="s">
        <v>1</v>
      </c>
      <c r="N156" s="168" t="s">
        <v>41</v>
      </c>
      <c r="O156" s="169"/>
      <c r="P156" s="170">
        <f>O156*H156</f>
        <v>0</v>
      </c>
      <c r="Q156" s="170">
        <v>0</v>
      </c>
      <c r="R156" s="170">
        <f>Q156*H156</f>
        <v>0</v>
      </c>
      <c r="S156" s="170">
        <v>0</v>
      </c>
      <c r="T156" s="171">
        <f>S156*H156</f>
        <v>0</v>
      </c>
      <c r="AR156" s="155" t="s">
        <v>228</v>
      </c>
      <c r="AT156" s="155" t="s">
        <v>117</v>
      </c>
      <c r="AU156" s="155" t="s">
        <v>82</v>
      </c>
      <c r="AY156" s="14" t="s">
        <v>114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4" t="s">
        <v>14</v>
      </c>
      <c r="BK156" s="156">
        <f>ROUND(I156*H156,2)</f>
        <v>0</v>
      </c>
      <c r="BL156" s="14" t="s">
        <v>228</v>
      </c>
      <c r="BM156" s="155" t="s">
        <v>229</v>
      </c>
    </row>
    <row r="157" spans="2:65" s="1" customFormat="1" ht="6.95" customHeight="1">
      <c r="B157" s="41"/>
      <c r="C157" s="42"/>
      <c r="D157" s="42"/>
      <c r="E157" s="42"/>
      <c r="F157" s="42"/>
      <c r="G157" s="42"/>
      <c r="H157" s="42"/>
      <c r="I157" s="104"/>
      <c r="J157" s="42"/>
      <c r="K157" s="42"/>
      <c r="L157" s="29"/>
    </row>
  </sheetData>
  <autoFilter ref="C121:K156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KLIMATIZACE ZASEDACÍ ...</vt:lpstr>
      <vt:lpstr>'1 - KLIMATIZACE ZASEDACÍ ...'!Názvy_tisku</vt:lpstr>
      <vt:lpstr>'Rekapitulace stavby'!Názvy_tisku</vt:lpstr>
      <vt:lpstr>'1 - KLIMATIZACE ZASEDACÍ 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Mruzkova-PC\Mruzkova</dc:creator>
  <cp:lastModifiedBy>Bořecký Aleš</cp:lastModifiedBy>
  <dcterms:created xsi:type="dcterms:W3CDTF">2019-07-23T12:45:51Z</dcterms:created>
  <dcterms:modified xsi:type="dcterms:W3CDTF">2019-10-03T12:26:12Z</dcterms:modified>
</cp:coreProperties>
</file>